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wo\Desktop\"/>
    </mc:Choice>
  </mc:AlternateContent>
  <xr:revisionPtr revIDLastSave="0" documentId="13_ncr:8001_{D831CE86-542C-401D-BE5D-47FE13954A8E}" xr6:coauthVersionLast="45" xr6:coauthVersionMax="45" xr10:uidLastSave="{00000000-0000-0000-0000-000000000000}"/>
  <workbookProtection workbookAlgorithmName="SHA-512" workbookHashValue="0GYoF+q9lX0CVzD3IYwjMbiA6NdWIRYZDcKVw0qER7Zu1y+/e8XsxUw+5Jox7His5WtuUe/YpeYVdtm4Gj4dyw==" workbookSaltValue="wGyf2yCf0+sWgjndBMaoHA==" workbookSpinCount="100000" lockStructure="1"/>
  <bookViews>
    <workbookView xWindow="-120" yWindow="-120" windowWidth="29040" windowHeight="15840" xr2:uid="{00000000-000D-0000-FFFF-FFFF00000000}"/>
  </bookViews>
  <sheets>
    <sheet name="Wycena" sheetId="2" r:id="rId1"/>
    <sheet name="Cenniki korpusów" sheetId="1" state="hidden" r:id="rId2"/>
    <sheet name="Uchwyty meblowe" sheetId="13" r:id="rId3"/>
    <sheet name="Cennik Frontów MFC" sheetId="14" state="hidden" r:id="rId4"/>
    <sheet name="Wycena frontów MDF" sheetId="15" state="hidden" r:id="rId5"/>
    <sheet name="wagi" sheetId="16" state="hidden" r:id="rId6"/>
  </sheets>
  <externalReferences>
    <externalReference r:id="rId7"/>
  </externalReferences>
  <definedNames>
    <definedName name="_xlnm._FilterDatabase" localSheetId="5" hidden="1">wagi!$B$7:$C$328</definedName>
    <definedName name="_xlnm._FilterDatabase" localSheetId="0" hidden="1">Wycena!$B$31:$S$355</definedName>
    <definedName name="biele" localSheetId="5">wagi!#REF!</definedName>
    <definedName name="biele" localSheetId="0">Wycena!$BO$100</definedName>
    <definedName name="blekity" localSheetId="5">wagi!#REF!</definedName>
    <definedName name="blekity" localSheetId="0">Wycena!$BO$50</definedName>
    <definedName name="brazy" localSheetId="5">wagi!#REF!</definedName>
    <definedName name="brazy" localSheetId="0">Wycena!#REF!</definedName>
    <definedName name="Czerwienie" localSheetId="5">wagi!#REF!</definedName>
    <definedName name="Czerwienie" localSheetId="0">Wycena!$BO$30</definedName>
    <definedName name="fiolety" localSheetId="5">wagi!#REF!</definedName>
    <definedName name="fiolety" localSheetId="0">Wycena!$BO$46</definedName>
    <definedName name="Pomarańcze" localSheetId="5">wagi!#REF!</definedName>
    <definedName name="Pomarańcze" localSheetId="0">Wycena!$BO$21</definedName>
    <definedName name="szarosci" localSheetId="5">wagi!#REF!</definedName>
    <definedName name="szarosci" localSheetId="0">Wycena!$BO$61</definedName>
    <definedName name="zielenie" localSheetId="5">wagi!#REF!</definedName>
    <definedName name="zielenie" localSheetId="0">Wycena!#REF!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51" i="2" l="1"/>
  <c r="N350" i="2"/>
  <c r="N349" i="2"/>
  <c r="N348" i="2"/>
  <c r="N347" i="2"/>
  <c r="N346" i="2"/>
  <c r="N345" i="2"/>
  <c r="N344" i="2"/>
  <c r="N343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E327" i="16" l="1"/>
  <c r="F327" i="16" s="1"/>
  <c r="E326" i="16"/>
  <c r="F326" i="16" s="1"/>
  <c r="E325" i="16"/>
  <c r="F325" i="16" s="1"/>
  <c r="E324" i="16"/>
  <c r="F324" i="16" s="1"/>
  <c r="E323" i="16"/>
  <c r="F323" i="16" s="1"/>
  <c r="E322" i="16"/>
  <c r="F322" i="16" s="1"/>
  <c r="E321" i="16"/>
  <c r="F321" i="16" s="1"/>
  <c r="E320" i="16"/>
  <c r="F320" i="16" s="1"/>
  <c r="E319" i="16"/>
  <c r="F319" i="16" s="1"/>
  <c r="E318" i="16"/>
  <c r="F318" i="16" s="1"/>
  <c r="E317" i="16"/>
  <c r="F317" i="16" s="1"/>
  <c r="E316" i="16"/>
  <c r="F316" i="16" s="1"/>
  <c r="E315" i="16"/>
  <c r="F315" i="16" s="1"/>
  <c r="E314" i="16"/>
  <c r="F314" i="16" s="1"/>
  <c r="E313" i="16"/>
  <c r="F313" i="16" s="1"/>
  <c r="E312" i="16"/>
  <c r="F312" i="16" s="1"/>
  <c r="E311" i="16"/>
  <c r="F311" i="16" s="1"/>
  <c r="E310" i="16"/>
  <c r="F310" i="16" s="1"/>
  <c r="E309" i="16"/>
  <c r="F309" i="16" s="1"/>
  <c r="E308" i="16"/>
  <c r="F308" i="16" s="1"/>
  <c r="E307" i="16"/>
  <c r="F307" i="16" s="1"/>
  <c r="E306" i="16"/>
  <c r="F306" i="16" s="1"/>
  <c r="E305" i="16"/>
  <c r="F305" i="16" s="1"/>
  <c r="E304" i="16"/>
  <c r="F304" i="16" s="1"/>
  <c r="E303" i="16"/>
  <c r="F303" i="16" s="1"/>
  <c r="E302" i="16"/>
  <c r="F302" i="16" s="1"/>
  <c r="E301" i="16"/>
  <c r="F301" i="16" s="1"/>
  <c r="E300" i="16"/>
  <c r="F300" i="16" s="1"/>
  <c r="E299" i="16"/>
  <c r="F299" i="16" s="1"/>
  <c r="E298" i="16"/>
  <c r="F298" i="16" s="1"/>
  <c r="E297" i="16"/>
  <c r="F297" i="16" s="1"/>
  <c r="E296" i="16"/>
  <c r="F296" i="16" s="1"/>
  <c r="E295" i="16"/>
  <c r="F295" i="16" s="1"/>
  <c r="E294" i="16"/>
  <c r="F294" i="16" s="1"/>
  <c r="E293" i="16"/>
  <c r="F293" i="16" s="1"/>
  <c r="E292" i="16"/>
  <c r="F292" i="16" s="1"/>
  <c r="E291" i="16"/>
  <c r="F291" i="16" s="1"/>
  <c r="E290" i="16"/>
  <c r="F290" i="16" s="1"/>
  <c r="E289" i="16"/>
  <c r="F289" i="16" s="1"/>
  <c r="E288" i="16"/>
  <c r="F288" i="16" s="1"/>
  <c r="E287" i="16"/>
  <c r="F287" i="16" s="1"/>
  <c r="E286" i="16"/>
  <c r="F286" i="16" s="1"/>
  <c r="E285" i="16"/>
  <c r="F285" i="16" s="1"/>
  <c r="E284" i="16"/>
  <c r="F284" i="16" s="1"/>
  <c r="E283" i="16"/>
  <c r="F283" i="16" s="1"/>
  <c r="E282" i="16"/>
  <c r="F282" i="16" s="1"/>
  <c r="E281" i="16"/>
  <c r="F281" i="16" s="1"/>
  <c r="E280" i="16"/>
  <c r="F280" i="16" s="1"/>
  <c r="E279" i="16"/>
  <c r="F279" i="16" s="1"/>
  <c r="E278" i="16"/>
  <c r="F278" i="16" s="1"/>
  <c r="E277" i="16"/>
  <c r="F277" i="16" s="1"/>
  <c r="E276" i="16"/>
  <c r="F276" i="16" s="1"/>
  <c r="E275" i="16"/>
  <c r="F275" i="16" s="1"/>
  <c r="E274" i="16"/>
  <c r="F274" i="16" s="1"/>
  <c r="E273" i="16"/>
  <c r="F273" i="16" s="1"/>
  <c r="E272" i="16"/>
  <c r="F272" i="16" s="1"/>
  <c r="E271" i="16"/>
  <c r="F271" i="16" s="1"/>
  <c r="E270" i="16"/>
  <c r="F270" i="16" s="1"/>
  <c r="E269" i="16"/>
  <c r="F269" i="16" s="1"/>
  <c r="E268" i="16"/>
  <c r="F268" i="16" s="1"/>
  <c r="E267" i="16"/>
  <c r="F267" i="16" s="1"/>
  <c r="E266" i="16"/>
  <c r="F266" i="16" s="1"/>
  <c r="E265" i="16"/>
  <c r="F265" i="16" s="1"/>
  <c r="E264" i="16"/>
  <c r="F264" i="16" s="1"/>
  <c r="E263" i="16"/>
  <c r="F263" i="16" s="1"/>
  <c r="E262" i="16"/>
  <c r="F262" i="16" s="1"/>
  <c r="E261" i="16"/>
  <c r="F261" i="16" s="1"/>
  <c r="E260" i="16"/>
  <c r="F260" i="16" s="1"/>
  <c r="E259" i="16"/>
  <c r="F259" i="16" s="1"/>
  <c r="E258" i="16"/>
  <c r="F258" i="16" s="1"/>
  <c r="E257" i="16"/>
  <c r="F257" i="16" s="1"/>
  <c r="E256" i="16"/>
  <c r="F256" i="16" s="1"/>
  <c r="E255" i="16"/>
  <c r="F255" i="16" s="1"/>
  <c r="E254" i="16"/>
  <c r="F254" i="16" s="1"/>
  <c r="E253" i="16"/>
  <c r="F253" i="16" s="1"/>
  <c r="E252" i="16"/>
  <c r="F252" i="16" s="1"/>
  <c r="E251" i="16"/>
  <c r="F251" i="16" s="1"/>
  <c r="E250" i="16"/>
  <c r="F250" i="16" s="1"/>
  <c r="E249" i="16"/>
  <c r="F249" i="16" s="1"/>
  <c r="E248" i="16"/>
  <c r="F248" i="16" s="1"/>
  <c r="E247" i="16"/>
  <c r="F247" i="16" s="1"/>
  <c r="E246" i="16"/>
  <c r="F246" i="16" s="1"/>
  <c r="E245" i="16"/>
  <c r="F245" i="16" s="1"/>
  <c r="E244" i="16"/>
  <c r="F244" i="16" s="1"/>
  <c r="E243" i="16"/>
  <c r="F243" i="16" s="1"/>
  <c r="E242" i="16"/>
  <c r="F242" i="16" s="1"/>
  <c r="E241" i="16"/>
  <c r="F241" i="16" s="1"/>
  <c r="E240" i="16"/>
  <c r="F240" i="16" s="1"/>
  <c r="E239" i="16"/>
  <c r="F239" i="16" s="1"/>
  <c r="E238" i="16"/>
  <c r="F238" i="16" s="1"/>
  <c r="E237" i="16"/>
  <c r="F237" i="16" s="1"/>
  <c r="E236" i="16"/>
  <c r="F236" i="16" s="1"/>
  <c r="E235" i="16"/>
  <c r="F235" i="16" s="1"/>
  <c r="E234" i="16"/>
  <c r="F234" i="16" s="1"/>
  <c r="E233" i="16"/>
  <c r="F233" i="16" s="1"/>
  <c r="E232" i="16"/>
  <c r="F232" i="16" s="1"/>
  <c r="E231" i="16"/>
  <c r="F231" i="16" s="1"/>
  <c r="E230" i="16"/>
  <c r="F230" i="16" s="1"/>
  <c r="E229" i="16"/>
  <c r="F229" i="16" s="1"/>
  <c r="E228" i="16"/>
  <c r="F228" i="16" s="1"/>
  <c r="E227" i="16"/>
  <c r="F227" i="16" s="1"/>
  <c r="E226" i="16"/>
  <c r="F226" i="16" s="1"/>
  <c r="E225" i="16"/>
  <c r="F225" i="16" s="1"/>
  <c r="E224" i="16"/>
  <c r="F224" i="16" s="1"/>
  <c r="E223" i="16"/>
  <c r="F223" i="16" s="1"/>
  <c r="E222" i="16"/>
  <c r="F222" i="16" s="1"/>
  <c r="E221" i="16"/>
  <c r="F221" i="16" s="1"/>
  <c r="E220" i="16"/>
  <c r="F220" i="16" s="1"/>
  <c r="E219" i="16"/>
  <c r="F219" i="16" s="1"/>
  <c r="E218" i="16"/>
  <c r="F218" i="16" s="1"/>
  <c r="E217" i="16"/>
  <c r="F217" i="16" s="1"/>
  <c r="E216" i="16"/>
  <c r="F216" i="16" s="1"/>
  <c r="E215" i="16"/>
  <c r="F215" i="16" s="1"/>
  <c r="E214" i="16"/>
  <c r="F214" i="16" s="1"/>
  <c r="E213" i="16"/>
  <c r="F213" i="16" s="1"/>
  <c r="E212" i="16"/>
  <c r="F212" i="16" s="1"/>
  <c r="E211" i="16"/>
  <c r="F211" i="16" s="1"/>
  <c r="E210" i="16"/>
  <c r="F210" i="16" s="1"/>
  <c r="E209" i="16"/>
  <c r="F209" i="16" s="1"/>
  <c r="E208" i="16"/>
  <c r="F208" i="16" s="1"/>
  <c r="E207" i="16"/>
  <c r="F207" i="16" s="1"/>
  <c r="E206" i="16"/>
  <c r="F206" i="16" s="1"/>
  <c r="E205" i="16"/>
  <c r="F205" i="16" s="1"/>
  <c r="E204" i="16"/>
  <c r="F204" i="16" s="1"/>
  <c r="E203" i="16"/>
  <c r="F203" i="16" s="1"/>
  <c r="E202" i="16"/>
  <c r="F202" i="16" s="1"/>
  <c r="E201" i="16"/>
  <c r="F201" i="16" s="1"/>
  <c r="E200" i="16"/>
  <c r="F200" i="16" s="1"/>
  <c r="E199" i="16"/>
  <c r="F199" i="16" s="1"/>
  <c r="E198" i="16"/>
  <c r="F198" i="16" s="1"/>
  <c r="E197" i="16"/>
  <c r="F197" i="16" s="1"/>
  <c r="E196" i="16"/>
  <c r="F196" i="16" s="1"/>
  <c r="E195" i="16"/>
  <c r="F195" i="16" s="1"/>
  <c r="E194" i="16"/>
  <c r="F194" i="16" s="1"/>
  <c r="E193" i="16"/>
  <c r="F193" i="16" s="1"/>
  <c r="E192" i="16"/>
  <c r="F192" i="16" s="1"/>
  <c r="E191" i="16"/>
  <c r="F191" i="16" s="1"/>
  <c r="E190" i="16"/>
  <c r="F190" i="16" s="1"/>
  <c r="E189" i="16"/>
  <c r="F189" i="16" s="1"/>
  <c r="E188" i="16"/>
  <c r="F188" i="16" s="1"/>
  <c r="E187" i="16"/>
  <c r="F187" i="16" s="1"/>
  <c r="E186" i="16"/>
  <c r="F186" i="16" s="1"/>
  <c r="E185" i="16"/>
  <c r="F185" i="16" s="1"/>
  <c r="E184" i="16"/>
  <c r="F184" i="16" s="1"/>
  <c r="E183" i="16"/>
  <c r="F183" i="16" s="1"/>
  <c r="E182" i="16"/>
  <c r="F182" i="16" s="1"/>
  <c r="E181" i="16"/>
  <c r="F181" i="16" s="1"/>
  <c r="E180" i="16"/>
  <c r="F180" i="16" s="1"/>
  <c r="E179" i="16"/>
  <c r="F179" i="16" s="1"/>
  <c r="E178" i="16"/>
  <c r="F178" i="16" s="1"/>
  <c r="E177" i="16"/>
  <c r="F177" i="16" s="1"/>
  <c r="E176" i="16"/>
  <c r="F176" i="16" s="1"/>
  <c r="E175" i="16"/>
  <c r="F175" i="16" s="1"/>
  <c r="E174" i="16"/>
  <c r="F174" i="16" s="1"/>
  <c r="E173" i="16"/>
  <c r="F173" i="16" s="1"/>
  <c r="E172" i="16"/>
  <c r="F172" i="16" s="1"/>
  <c r="E171" i="16"/>
  <c r="F171" i="16" s="1"/>
  <c r="E170" i="16"/>
  <c r="F170" i="16" s="1"/>
  <c r="E169" i="16"/>
  <c r="F169" i="16" s="1"/>
  <c r="E168" i="16"/>
  <c r="F168" i="16" s="1"/>
  <c r="E167" i="16"/>
  <c r="F167" i="16" s="1"/>
  <c r="E166" i="16"/>
  <c r="F166" i="16" s="1"/>
  <c r="E165" i="16"/>
  <c r="F165" i="16" s="1"/>
  <c r="E164" i="16"/>
  <c r="F164" i="16" s="1"/>
  <c r="E163" i="16"/>
  <c r="F163" i="16" s="1"/>
  <c r="E162" i="16"/>
  <c r="F162" i="16" s="1"/>
  <c r="E161" i="16"/>
  <c r="F161" i="16" s="1"/>
  <c r="E160" i="16"/>
  <c r="F160" i="16" s="1"/>
  <c r="E159" i="16"/>
  <c r="F159" i="16" s="1"/>
  <c r="E158" i="16"/>
  <c r="F158" i="16" s="1"/>
  <c r="E157" i="16"/>
  <c r="F157" i="16" s="1"/>
  <c r="E156" i="16"/>
  <c r="F156" i="16" s="1"/>
  <c r="E155" i="16"/>
  <c r="F155" i="16" s="1"/>
  <c r="E154" i="16"/>
  <c r="F154" i="16" s="1"/>
  <c r="E153" i="16"/>
  <c r="F153" i="16" s="1"/>
  <c r="E152" i="16"/>
  <c r="F152" i="16" s="1"/>
  <c r="E151" i="16"/>
  <c r="F151" i="16" s="1"/>
  <c r="E150" i="16"/>
  <c r="F150" i="16" s="1"/>
  <c r="E149" i="16"/>
  <c r="F149" i="16" s="1"/>
  <c r="E148" i="16"/>
  <c r="F148" i="16" s="1"/>
  <c r="E147" i="16"/>
  <c r="F147" i="16" s="1"/>
  <c r="E146" i="16"/>
  <c r="F146" i="16" s="1"/>
  <c r="E145" i="16"/>
  <c r="F145" i="16" s="1"/>
  <c r="E144" i="16"/>
  <c r="F144" i="16" s="1"/>
  <c r="E143" i="16"/>
  <c r="F143" i="16" s="1"/>
  <c r="E142" i="16"/>
  <c r="F142" i="16" s="1"/>
  <c r="E141" i="16"/>
  <c r="F141" i="16" s="1"/>
  <c r="E140" i="16"/>
  <c r="F140" i="16" s="1"/>
  <c r="E139" i="16"/>
  <c r="F139" i="16" s="1"/>
  <c r="E138" i="16"/>
  <c r="F138" i="16" s="1"/>
  <c r="E137" i="16"/>
  <c r="F137" i="16" s="1"/>
  <c r="E136" i="16"/>
  <c r="F136" i="16" s="1"/>
  <c r="E135" i="16"/>
  <c r="F135" i="16" s="1"/>
  <c r="E134" i="16"/>
  <c r="F134" i="16" s="1"/>
  <c r="E133" i="16"/>
  <c r="F133" i="16" s="1"/>
  <c r="E132" i="16"/>
  <c r="F132" i="16" s="1"/>
  <c r="E131" i="16"/>
  <c r="F131" i="16" s="1"/>
  <c r="E130" i="16"/>
  <c r="F130" i="16" s="1"/>
  <c r="E129" i="16"/>
  <c r="F129" i="16" s="1"/>
  <c r="E128" i="16"/>
  <c r="F128" i="16" s="1"/>
  <c r="E127" i="16"/>
  <c r="F127" i="16" s="1"/>
  <c r="E126" i="16"/>
  <c r="F126" i="16" s="1"/>
  <c r="E125" i="16"/>
  <c r="F125" i="16" s="1"/>
  <c r="E124" i="16"/>
  <c r="F124" i="16" s="1"/>
  <c r="E123" i="16"/>
  <c r="F123" i="16" s="1"/>
  <c r="E122" i="16"/>
  <c r="F122" i="16" s="1"/>
  <c r="E121" i="16"/>
  <c r="F121" i="16" s="1"/>
  <c r="E120" i="16"/>
  <c r="F120" i="16" s="1"/>
  <c r="E119" i="16"/>
  <c r="F119" i="16" s="1"/>
  <c r="E118" i="16"/>
  <c r="F118" i="16" s="1"/>
  <c r="E117" i="16"/>
  <c r="F117" i="16" s="1"/>
  <c r="E116" i="16"/>
  <c r="F116" i="16" s="1"/>
  <c r="E115" i="16"/>
  <c r="F115" i="16" s="1"/>
  <c r="E114" i="16"/>
  <c r="F114" i="16" s="1"/>
  <c r="E113" i="16"/>
  <c r="F113" i="16" s="1"/>
  <c r="E112" i="16"/>
  <c r="F112" i="16" s="1"/>
  <c r="E111" i="16"/>
  <c r="F111" i="16" s="1"/>
  <c r="E110" i="16"/>
  <c r="F110" i="16" s="1"/>
  <c r="E109" i="16"/>
  <c r="F109" i="16" s="1"/>
  <c r="E108" i="16"/>
  <c r="F108" i="16" s="1"/>
  <c r="E107" i="16"/>
  <c r="F107" i="16" s="1"/>
  <c r="E106" i="16"/>
  <c r="F106" i="16" s="1"/>
  <c r="E105" i="16"/>
  <c r="F105" i="16" s="1"/>
  <c r="E104" i="16"/>
  <c r="F104" i="16" s="1"/>
  <c r="E103" i="16"/>
  <c r="F103" i="16" s="1"/>
  <c r="E102" i="16"/>
  <c r="F102" i="16" s="1"/>
  <c r="E101" i="16"/>
  <c r="F101" i="16" s="1"/>
  <c r="E100" i="16"/>
  <c r="F100" i="16" s="1"/>
  <c r="E99" i="16"/>
  <c r="F99" i="16" s="1"/>
  <c r="E98" i="16"/>
  <c r="F98" i="16" s="1"/>
  <c r="E97" i="16"/>
  <c r="F97" i="16" s="1"/>
  <c r="E96" i="16"/>
  <c r="F96" i="16" s="1"/>
  <c r="E95" i="16"/>
  <c r="F95" i="16" s="1"/>
  <c r="E94" i="16"/>
  <c r="F94" i="16" s="1"/>
  <c r="E93" i="16"/>
  <c r="F93" i="16" s="1"/>
  <c r="E92" i="16"/>
  <c r="F92" i="16" s="1"/>
  <c r="E91" i="16"/>
  <c r="F91" i="16" s="1"/>
  <c r="E90" i="16"/>
  <c r="F90" i="16" s="1"/>
  <c r="E89" i="16"/>
  <c r="F89" i="16" s="1"/>
  <c r="E88" i="16"/>
  <c r="F88" i="16" s="1"/>
  <c r="E87" i="16"/>
  <c r="F87" i="16" s="1"/>
  <c r="E86" i="16"/>
  <c r="F86" i="16" s="1"/>
  <c r="E85" i="16"/>
  <c r="F85" i="16" s="1"/>
  <c r="E84" i="16"/>
  <c r="F84" i="16" s="1"/>
  <c r="E83" i="16"/>
  <c r="F83" i="16" s="1"/>
  <c r="E82" i="16"/>
  <c r="F82" i="16" s="1"/>
  <c r="E81" i="16"/>
  <c r="F81" i="16" s="1"/>
  <c r="E80" i="16"/>
  <c r="F80" i="16" s="1"/>
  <c r="E79" i="16"/>
  <c r="F79" i="16" s="1"/>
  <c r="E78" i="16"/>
  <c r="F78" i="16" s="1"/>
  <c r="E77" i="16"/>
  <c r="F77" i="16" s="1"/>
  <c r="E76" i="16"/>
  <c r="F76" i="16" s="1"/>
  <c r="E75" i="16"/>
  <c r="F75" i="16" s="1"/>
  <c r="E74" i="16"/>
  <c r="F74" i="16" s="1"/>
  <c r="E73" i="16"/>
  <c r="F73" i="16" s="1"/>
  <c r="E72" i="16"/>
  <c r="F72" i="16" s="1"/>
  <c r="E71" i="16"/>
  <c r="F71" i="16" s="1"/>
  <c r="E70" i="16"/>
  <c r="F70" i="16" s="1"/>
  <c r="E69" i="16"/>
  <c r="F69" i="16" s="1"/>
  <c r="E68" i="16"/>
  <c r="F68" i="16" s="1"/>
  <c r="E67" i="16"/>
  <c r="F67" i="16" s="1"/>
  <c r="E66" i="16"/>
  <c r="F66" i="16" s="1"/>
  <c r="E65" i="16"/>
  <c r="F65" i="16" s="1"/>
  <c r="E64" i="16"/>
  <c r="F64" i="16" s="1"/>
  <c r="E63" i="16"/>
  <c r="F63" i="16" s="1"/>
  <c r="E62" i="16"/>
  <c r="F62" i="16" s="1"/>
  <c r="E61" i="16"/>
  <c r="F61" i="16" s="1"/>
  <c r="E60" i="16"/>
  <c r="F60" i="16" s="1"/>
  <c r="E59" i="16"/>
  <c r="F59" i="16" s="1"/>
  <c r="E58" i="16"/>
  <c r="F58" i="16" s="1"/>
  <c r="E57" i="16"/>
  <c r="F57" i="16" s="1"/>
  <c r="E56" i="16"/>
  <c r="F56" i="16" s="1"/>
  <c r="E55" i="16"/>
  <c r="F55" i="16" s="1"/>
  <c r="E54" i="16"/>
  <c r="F54" i="16" s="1"/>
  <c r="E53" i="16"/>
  <c r="F53" i="16" s="1"/>
  <c r="E52" i="16"/>
  <c r="F52" i="16" s="1"/>
  <c r="E51" i="16"/>
  <c r="F51" i="16" s="1"/>
  <c r="E50" i="16"/>
  <c r="F50" i="16" s="1"/>
  <c r="E49" i="16"/>
  <c r="F49" i="16" s="1"/>
  <c r="E48" i="16"/>
  <c r="F48" i="16" s="1"/>
  <c r="E47" i="16"/>
  <c r="F47" i="16" s="1"/>
  <c r="E46" i="16"/>
  <c r="F46" i="16" s="1"/>
  <c r="E45" i="16"/>
  <c r="F45" i="16" s="1"/>
  <c r="E44" i="16"/>
  <c r="F44" i="16" s="1"/>
  <c r="E43" i="16"/>
  <c r="F43" i="16" s="1"/>
  <c r="E42" i="16"/>
  <c r="F42" i="16" s="1"/>
  <c r="E41" i="16"/>
  <c r="F41" i="16" s="1"/>
  <c r="E40" i="16"/>
  <c r="F40" i="16" s="1"/>
  <c r="E39" i="16"/>
  <c r="F39" i="16" s="1"/>
  <c r="E38" i="16"/>
  <c r="F38" i="16" s="1"/>
  <c r="E37" i="16"/>
  <c r="F37" i="16" s="1"/>
  <c r="E36" i="16"/>
  <c r="F36" i="16" s="1"/>
  <c r="E35" i="16"/>
  <c r="F35" i="16" s="1"/>
  <c r="E34" i="16"/>
  <c r="F34" i="16" s="1"/>
  <c r="E33" i="16"/>
  <c r="F33" i="16" s="1"/>
  <c r="E32" i="16"/>
  <c r="F32" i="16" s="1"/>
  <c r="E31" i="16"/>
  <c r="F31" i="16" s="1"/>
  <c r="E30" i="16"/>
  <c r="F30" i="16" s="1"/>
  <c r="E29" i="16"/>
  <c r="F29" i="16" s="1"/>
  <c r="E28" i="16"/>
  <c r="F28" i="16" s="1"/>
  <c r="E27" i="16"/>
  <c r="F27" i="16" s="1"/>
  <c r="E26" i="16"/>
  <c r="F26" i="16" s="1"/>
  <c r="E25" i="16"/>
  <c r="F25" i="16" s="1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D12" i="2"/>
  <c r="X2" i="15" l="1"/>
  <c r="D10" i="2"/>
  <c r="V3" i="2" l="1"/>
  <c r="V2" i="2"/>
  <c r="S120" i="2"/>
  <c r="AG6" i="15"/>
  <c r="AJ6" i="15"/>
  <c r="AK6" i="15"/>
  <c r="AL6" i="15"/>
  <c r="AM6" i="15"/>
  <c r="AN6" i="15"/>
  <c r="AO6" i="15"/>
  <c r="AG7" i="15"/>
  <c r="AJ7" i="15"/>
  <c r="AK7" i="15"/>
  <c r="AL7" i="15"/>
  <c r="AM7" i="15"/>
  <c r="AN7" i="15"/>
  <c r="AO7" i="15"/>
  <c r="AG8" i="15"/>
  <c r="AJ8" i="15"/>
  <c r="AK8" i="15"/>
  <c r="AL8" i="15"/>
  <c r="AM8" i="15"/>
  <c r="AN8" i="15"/>
  <c r="AO8" i="15"/>
  <c r="AG9" i="15"/>
  <c r="AJ9" i="15"/>
  <c r="AK9" i="15"/>
  <c r="AL9" i="15"/>
  <c r="AM9" i="15"/>
  <c r="AN9" i="15"/>
  <c r="AO9" i="15"/>
  <c r="AG10" i="15"/>
  <c r="AJ10" i="15"/>
  <c r="AK10" i="15"/>
  <c r="AL10" i="15"/>
  <c r="AM10" i="15"/>
  <c r="AN10" i="15"/>
  <c r="AO10" i="15"/>
  <c r="AG11" i="15"/>
  <c r="AJ11" i="15"/>
  <c r="AK11" i="15"/>
  <c r="AL11" i="15"/>
  <c r="AM11" i="15"/>
  <c r="AN11" i="15"/>
  <c r="AO11" i="15"/>
  <c r="AG12" i="15"/>
  <c r="AJ12" i="15"/>
  <c r="AK12" i="15"/>
  <c r="AL12" i="15"/>
  <c r="AM12" i="15"/>
  <c r="AN12" i="15"/>
  <c r="AO12" i="15"/>
  <c r="AG13" i="15"/>
  <c r="AJ13" i="15"/>
  <c r="AK13" i="15"/>
  <c r="AL13" i="15"/>
  <c r="AM13" i="15"/>
  <c r="AN13" i="15"/>
  <c r="AO13" i="15"/>
  <c r="AG14" i="15"/>
  <c r="AJ14" i="15"/>
  <c r="AK14" i="15"/>
  <c r="AL14" i="15"/>
  <c r="AM14" i="15"/>
  <c r="AN14" i="15"/>
  <c r="AO14" i="15"/>
  <c r="AG15" i="15"/>
  <c r="AJ15" i="15"/>
  <c r="AK15" i="15"/>
  <c r="AL15" i="15"/>
  <c r="AM15" i="15"/>
  <c r="AN15" i="15"/>
  <c r="AO15" i="15"/>
  <c r="AG16" i="15"/>
  <c r="AJ16" i="15"/>
  <c r="AK16" i="15"/>
  <c r="AL16" i="15"/>
  <c r="AM16" i="15"/>
  <c r="AN16" i="15"/>
  <c r="AO16" i="15"/>
  <c r="AG17" i="15"/>
  <c r="AJ17" i="15"/>
  <c r="AK17" i="15"/>
  <c r="AL17" i="15"/>
  <c r="AM17" i="15"/>
  <c r="AN17" i="15"/>
  <c r="AO17" i="15"/>
  <c r="AG18" i="15"/>
  <c r="AJ18" i="15"/>
  <c r="AK18" i="15"/>
  <c r="AL18" i="15"/>
  <c r="AM18" i="15"/>
  <c r="AN18" i="15"/>
  <c r="AO18" i="15"/>
  <c r="AG19" i="15"/>
  <c r="AJ19" i="15"/>
  <c r="AK19" i="15"/>
  <c r="AL19" i="15"/>
  <c r="AM19" i="15"/>
  <c r="AN19" i="15"/>
  <c r="AO19" i="15"/>
  <c r="AH20" i="15"/>
  <c r="AJ20" i="15"/>
  <c r="AM20" i="15"/>
  <c r="AN20" i="15"/>
  <c r="AO20" i="15"/>
  <c r="AH21" i="15"/>
  <c r="AJ21" i="15"/>
  <c r="AM21" i="15"/>
  <c r="AN21" i="15"/>
  <c r="AO21" i="15"/>
  <c r="AH22" i="15"/>
  <c r="AJ22" i="15"/>
  <c r="AM22" i="15"/>
  <c r="AN22" i="15"/>
  <c r="AO22" i="15"/>
  <c r="AH23" i="15"/>
  <c r="AJ23" i="15"/>
  <c r="AM23" i="15"/>
  <c r="AN23" i="15"/>
  <c r="AO23" i="15"/>
  <c r="AH24" i="15"/>
  <c r="AJ24" i="15"/>
  <c r="AM24" i="15"/>
  <c r="AN24" i="15"/>
  <c r="AO24" i="15"/>
  <c r="AH25" i="15"/>
  <c r="AJ25" i="15"/>
  <c r="AM25" i="15"/>
  <c r="AN25" i="15"/>
  <c r="AO25" i="15"/>
  <c r="AH26" i="15"/>
  <c r="AJ26" i="15"/>
  <c r="AM26" i="15"/>
  <c r="AN26" i="15"/>
  <c r="AO26" i="15"/>
  <c r="AH27" i="15"/>
  <c r="AJ27" i="15"/>
  <c r="AM27" i="15"/>
  <c r="AN27" i="15"/>
  <c r="AO27" i="15"/>
  <c r="AH28" i="15"/>
  <c r="AJ28" i="15"/>
  <c r="AM28" i="15"/>
  <c r="AN28" i="15"/>
  <c r="AO28" i="15"/>
  <c r="AH29" i="15"/>
  <c r="AJ29" i="15"/>
  <c r="AM29" i="15"/>
  <c r="AN29" i="15"/>
  <c r="AO29" i="15"/>
  <c r="AH30" i="15"/>
  <c r="AK30" i="15"/>
  <c r="AM30" i="15"/>
  <c r="AN30" i="15"/>
  <c r="AO30" i="15"/>
  <c r="AH31" i="15"/>
  <c r="AK31" i="15"/>
  <c r="AM31" i="15"/>
  <c r="AN31" i="15"/>
  <c r="AO31" i="15"/>
  <c r="AH32" i="15"/>
  <c r="AK32" i="15"/>
  <c r="AM32" i="15"/>
  <c r="AN32" i="15"/>
  <c r="AO32" i="15"/>
  <c r="AH33" i="15"/>
  <c r="AK33" i="15"/>
  <c r="AM33" i="15"/>
  <c r="AN33" i="15"/>
  <c r="AO33" i="15"/>
  <c r="AH34" i="15"/>
  <c r="AK34" i="15"/>
  <c r="AM34" i="15"/>
  <c r="AN34" i="15"/>
  <c r="AO34" i="15"/>
  <c r="AH35" i="15"/>
  <c r="AJ35" i="15"/>
  <c r="AM35" i="15"/>
  <c r="AN35" i="15"/>
  <c r="AO35" i="15"/>
  <c r="AH36" i="15"/>
  <c r="AJ36" i="15"/>
  <c r="AM36" i="15"/>
  <c r="AN36" i="15"/>
  <c r="AO36" i="15"/>
  <c r="AH37" i="15"/>
  <c r="AJ37" i="15"/>
  <c r="AM37" i="15"/>
  <c r="AN37" i="15"/>
  <c r="AO37" i="15"/>
  <c r="AH38" i="15"/>
  <c r="AJ38" i="15"/>
  <c r="AM38" i="15"/>
  <c r="AN38" i="15"/>
  <c r="AO38" i="15"/>
  <c r="AH39" i="15"/>
  <c r="AJ39" i="15"/>
  <c r="AK39" i="15"/>
  <c r="AL39" i="15"/>
  <c r="AM39" i="15"/>
  <c r="AN39" i="15"/>
  <c r="AO39" i="15"/>
  <c r="AH40" i="15"/>
  <c r="AJ40" i="15"/>
  <c r="AK40" i="15"/>
  <c r="AL40" i="15"/>
  <c r="AM40" i="15"/>
  <c r="AN40" i="15"/>
  <c r="AO40" i="15"/>
  <c r="AH41" i="15"/>
  <c r="AJ41" i="15"/>
  <c r="AK41" i="15"/>
  <c r="AL41" i="15"/>
  <c r="AM41" i="15"/>
  <c r="AN41" i="15"/>
  <c r="AO41" i="15"/>
  <c r="AH42" i="15"/>
  <c r="AJ42" i="15"/>
  <c r="AK42" i="15"/>
  <c r="AL42" i="15"/>
  <c r="AM42" i="15"/>
  <c r="AN42" i="15"/>
  <c r="AO42" i="15"/>
  <c r="AH43" i="15"/>
  <c r="AJ43" i="15"/>
  <c r="AK43" i="15"/>
  <c r="AL43" i="15"/>
  <c r="AM43" i="15"/>
  <c r="AN43" i="15"/>
  <c r="AO43" i="15"/>
  <c r="AH44" i="15"/>
  <c r="AJ44" i="15"/>
  <c r="AK44" i="15"/>
  <c r="AL44" i="15"/>
  <c r="AM44" i="15"/>
  <c r="AN44" i="15"/>
  <c r="AO44" i="15"/>
  <c r="AH45" i="15"/>
  <c r="AJ45" i="15"/>
  <c r="AK45" i="15"/>
  <c r="AL45" i="15"/>
  <c r="AM45" i="15"/>
  <c r="AN45" i="15"/>
  <c r="AO45" i="15"/>
  <c r="AH46" i="15"/>
  <c r="AJ46" i="15"/>
  <c r="AK46" i="15"/>
  <c r="AL46" i="15"/>
  <c r="AM46" i="15"/>
  <c r="AN46" i="15"/>
  <c r="AO46" i="15"/>
  <c r="AH47" i="15"/>
  <c r="AJ47" i="15"/>
  <c r="AK47" i="15"/>
  <c r="AL47" i="15"/>
  <c r="AM47" i="15"/>
  <c r="AN47" i="15"/>
  <c r="AO47" i="15"/>
  <c r="AH48" i="15"/>
  <c r="AJ48" i="15"/>
  <c r="AK48" i="15"/>
  <c r="AL48" i="15"/>
  <c r="AM48" i="15"/>
  <c r="AN48" i="15"/>
  <c r="AO48" i="15"/>
  <c r="AH49" i="15"/>
  <c r="AJ49" i="15"/>
  <c r="AK49" i="15"/>
  <c r="AL49" i="15"/>
  <c r="AM49" i="15"/>
  <c r="AN49" i="15"/>
  <c r="AO49" i="15"/>
  <c r="AH50" i="15"/>
  <c r="AJ50" i="15"/>
  <c r="AK50" i="15"/>
  <c r="AL50" i="15"/>
  <c r="AM50" i="15"/>
  <c r="AN50" i="15"/>
  <c r="AO50" i="15"/>
  <c r="AH51" i="15"/>
  <c r="AJ51" i="15"/>
  <c r="AK51" i="15"/>
  <c r="AL51" i="15"/>
  <c r="AM51" i="15"/>
  <c r="AN51" i="15"/>
  <c r="AO51" i="15"/>
  <c r="AH52" i="15"/>
  <c r="AJ52" i="15"/>
  <c r="AK52" i="15"/>
  <c r="AL52" i="15"/>
  <c r="AM52" i="15"/>
  <c r="AN52" i="15"/>
  <c r="AO52" i="15"/>
  <c r="AH53" i="15"/>
  <c r="AJ53" i="15"/>
  <c r="AK53" i="15"/>
  <c r="AL53" i="15"/>
  <c r="AM53" i="15"/>
  <c r="AN53" i="15"/>
  <c r="AO53" i="15"/>
  <c r="AH54" i="15"/>
  <c r="AJ54" i="15"/>
  <c r="AK54" i="15"/>
  <c r="AL54" i="15"/>
  <c r="AM54" i="15"/>
  <c r="AN54" i="15"/>
  <c r="AO54" i="15"/>
  <c r="AH55" i="15"/>
  <c r="AK55" i="15"/>
  <c r="AM55" i="15"/>
  <c r="AN55" i="15"/>
  <c r="AO55" i="15"/>
  <c r="AH56" i="15"/>
  <c r="AK56" i="15"/>
  <c r="AM56" i="15"/>
  <c r="AN56" i="15"/>
  <c r="AO56" i="15"/>
  <c r="AH57" i="15"/>
  <c r="AK57" i="15"/>
  <c r="AM57" i="15"/>
  <c r="AN57" i="15"/>
  <c r="AO57" i="15"/>
  <c r="AH58" i="15"/>
  <c r="AK58" i="15"/>
  <c r="AM58" i="15"/>
  <c r="AN58" i="15"/>
  <c r="AO58" i="15"/>
  <c r="AH59" i="15"/>
  <c r="AK59" i="15"/>
  <c r="AM59" i="15"/>
  <c r="AN59" i="15"/>
  <c r="AO59" i="15"/>
  <c r="AH60" i="15"/>
  <c r="AK60" i="15"/>
  <c r="AM60" i="15"/>
  <c r="AN60" i="15"/>
  <c r="AO60" i="15"/>
  <c r="AH61" i="15"/>
  <c r="AK61" i="15"/>
  <c r="AM61" i="15"/>
  <c r="AN61" i="15"/>
  <c r="AO61" i="15"/>
  <c r="AH62" i="15"/>
  <c r="AK62" i="15"/>
  <c r="AM62" i="15"/>
  <c r="AN62" i="15"/>
  <c r="AO62" i="15"/>
  <c r="AH63" i="15"/>
  <c r="AK63" i="15"/>
  <c r="AM63" i="15"/>
  <c r="AN63" i="15"/>
  <c r="AO63" i="15"/>
  <c r="AH64" i="15"/>
  <c r="AK64" i="15"/>
  <c r="AM64" i="15"/>
  <c r="AN64" i="15"/>
  <c r="AO64" i="15"/>
  <c r="AH65" i="15"/>
  <c r="AK65" i="15"/>
  <c r="AM65" i="15"/>
  <c r="AN65" i="15"/>
  <c r="AO65" i="15"/>
  <c r="AH66" i="15"/>
  <c r="AK66" i="15"/>
  <c r="AM66" i="15"/>
  <c r="AN66" i="15"/>
  <c r="AO66" i="15"/>
  <c r="AH67" i="15"/>
  <c r="AK67" i="15"/>
  <c r="AM67" i="15"/>
  <c r="AN67" i="15"/>
  <c r="AO67" i="15"/>
  <c r="AH68" i="15"/>
  <c r="AK68" i="15"/>
  <c r="AM68" i="15"/>
  <c r="AN68" i="15"/>
  <c r="AO68" i="15"/>
  <c r="AH69" i="15"/>
  <c r="AK69" i="15"/>
  <c r="AM69" i="15"/>
  <c r="AN69" i="15"/>
  <c r="AO69" i="15"/>
  <c r="AH70" i="15"/>
  <c r="AK70" i="15"/>
  <c r="AM70" i="15"/>
  <c r="AN70" i="15"/>
  <c r="AO70" i="15"/>
  <c r="AH71" i="15"/>
  <c r="AJ71" i="15"/>
  <c r="AK71" i="15"/>
  <c r="AL71" i="15"/>
  <c r="AM71" i="15"/>
  <c r="AN71" i="15"/>
  <c r="AO71" i="15"/>
  <c r="AH72" i="15"/>
  <c r="AJ72" i="15"/>
  <c r="AK72" i="15"/>
  <c r="AL72" i="15"/>
  <c r="AM72" i="15"/>
  <c r="AN72" i="15"/>
  <c r="AO72" i="15"/>
  <c r="AH73" i="15"/>
  <c r="AJ73" i="15"/>
  <c r="AK73" i="15"/>
  <c r="AL73" i="15"/>
  <c r="AM73" i="15"/>
  <c r="AN73" i="15"/>
  <c r="AO73" i="15"/>
  <c r="AH74" i="15"/>
  <c r="AJ74" i="15"/>
  <c r="AK74" i="15"/>
  <c r="AL74" i="15"/>
  <c r="AM74" i="15"/>
  <c r="AN74" i="15"/>
  <c r="AO74" i="15"/>
  <c r="AH75" i="15"/>
  <c r="AJ75" i="15"/>
  <c r="AK75" i="15"/>
  <c r="AL75" i="15"/>
  <c r="AM75" i="15"/>
  <c r="AN75" i="15"/>
  <c r="AO75" i="15"/>
  <c r="AH76" i="15"/>
  <c r="AJ76" i="15"/>
  <c r="AK76" i="15"/>
  <c r="AL76" i="15"/>
  <c r="AM76" i="15"/>
  <c r="AN76" i="15"/>
  <c r="AO76" i="15"/>
  <c r="AH77" i="15"/>
  <c r="AJ77" i="15"/>
  <c r="AK77" i="15"/>
  <c r="AL77" i="15"/>
  <c r="AM77" i="15"/>
  <c r="AN77" i="15"/>
  <c r="AO77" i="15"/>
  <c r="AH78" i="15"/>
  <c r="AJ78" i="15"/>
  <c r="AK78" i="15"/>
  <c r="AL78" i="15"/>
  <c r="AM78" i="15"/>
  <c r="AN78" i="15"/>
  <c r="AO78" i="15"/>
  <c r="AH79" i="15"/>
  <c r="AJ79" i="15"/>
  <c r="AK79" i="15"/>
  <c r="AL79" i="15"/>
  <c r="AM79" i="15"/>
  <c r="AN79" i="15"/>
  <c r="AO79" i="15"/>
  <c r="AH80" i="15"/>
  <c r="AJ80" i="15"/>
  <c r="AK80" i="15"/>
  <c r="AL80" i="15"/>
  <c r="AM80" i="15"/>
  <c r="AN80" i="15"/>
  <c r="AO80" i="15"/>
  <c r="AH81" i="15"/>
  <c r="AJ81" i="15"/>
  <c r="AK81" i="15"/>
  <c r="AL81" i="15"/>
  <c r="AM81" i="15"/>
  <c r="AN81" i="15"/>
  <c r="AO81" i="15"/>
  <c r="AH82" i="15"/>
  <c r="AJ82" i="15"/>
  <c r="AK82" i="15"/>
  <c r="AL82" i="15"/>
  <c r="AM82" i="15"/>
  <c r="AN82" i="15"/>
  <c r="AO82" i="15"/>
  <c r="AH83" i="15"/>
  <c r="AJ83" i="15"/>
  <c r="AK83" i="15"/>
  <c r="AL83" i="15"/>
  <c r="AM83" i="15"/>
  <c r="AN83" i="15"/>
  <c r="AO83" i="15"/>
  <c r="AG84" i="15"/>
  <c r="AJ84" i="15"/>
  <c r="AK84" i="15"/>
  <c r="AL84" i="15"/>
  <c r="AM84" i="15"/>
  <c r="AN84" i="15"/>
  <c r="AO84" i="15"/>
  <c r="AG85" i="15"/>
  <c r="AJ85" i="15"/>
  <c r="AK85" i="15"/>
  <c r="AL85" i="15"/>
  <c r="AM85" i="15"/>
  <c r="AN85" i="15"/>
  <c r="AO85" i="15"/>
  <c r="AG86" i="15"/>
  <c r="AJ86" i="15"/>
  <c r="AK86" i="15"/>
  <c r="AL86" i="15"/>
  <c r="AM86" i="15"/>
  <c r="AN86" i="15"/>
  <c r="AO86" i="15"/>
  <c r="AG87" i="15"/>
  <c r="AJ87" i="15"/>
  <c r="AK87" i="15"/>
  <c r="AL87" i="15"/>
  <c r="AM87" i="15"/>
  <c r="AN87" i="15"/>
  <c r="AO87" i="15"/>
  <c r="AG88" i="15"/>
  <c r="AJ88" i="15"/>
  <c r="AK88" i="15"/>
  <c r="AL88" i="15"/>
  <c r="AM88" i="15"/>
  <c r="AN88" i="15"/>
  <c r="AO88" i="15"/>
  <c r="AG89" i="15"/>
  <c r="AH89" i="15"/>
  <c r="AI89" i="15"/>
  <c r="AJ89" i="15"/>
  <c r="AK89" i="15"/>
  <c r="AL89" i="15"/>
  <c r="AM89" i="15"/>
  <c r="AN89" i="15"/>
  <c r="AO89" i="15"/>
  <c r="AG90" i="15"/>
  <c r="AH90" i="15"/>
  <c r="AI90" i="15"/>
  <c r="AJ90" i="15"/>
  <c r="AK90" i="15"/>
  <c r="AL90" i="15"/>
  <c r="AM90" i="15"/>
  <c r="AN90" i="15"/>
  <c r="AO90" i="15"/>
  <c r="AG91" i="15"/>
  <c r="AH91" i="15"/>
  <c r="AI91" i="15"/>
  <c r="AJ91" i="15"/>
  <c r="AK91" i="15"/>
  <c r="AL91" i="15"/>
  <c r="AM91" i="15"/>
  <c r="AN91" i="15"/>
  <c r="AO91" i="15"/>
  <c r="AG92" i="15"/>
  <c r="AH92" i="15"/>
  <c r="AI92" i="15"/>
  <c r="AJ92" i="15"/>
  <c r="AK92" i="15"/>
  <c r="AL92" i="15"/>
  <c r="AM92" i="15"/>
  <c r="AN92" i="15"/>
  <c r="AO92" i="15"/>
  <c r="AH93" i="15"/>
  <c r="AJ93" i="15"/>
  <c r="AK93" i="15"/>
  <c r="AL93" i="15"/>
  <c r="AM93" i="15"/>
  <c r="AN93" i="15"/>
  <c r="AO93" i="15"/>
  <c r="AH94" i="15"/>
  <c r="AJ94" i="15"/>
  <c r="AK94" i="15"/>
  <c r="AL94" i="15"/>
  <c r="AM94" i="15"/>
  <c r="AN94" i="15"/>
  <c r="AO94" i="15"/>
  <c r="AH95" i="15"/>
  <c r="AJ95" i="15"/>
  <c r="AK95" i="15"/>
  <c r="AL95" i="15"/>
  <c r="AM95" i="15"/>
  <c r="AN95" i="15"/>
  <c r="AO95" i="15"/>
  <c r="AH96" i="15"/>
  <c r="AJ96" i="15"/>
  <c r="AK96" i="15"/>
  <c r="AL96" i="15"/>
  <c r="AM96" i="15"/>
  <c r="AN96" i="15"/>
  <c r="AO96" i="15"/>
  <c r="AH97" i="15"/>
  <c r="AJ97" i="15"/>
  <c r="AK97" i="15"/>
  <c r="AL97" i="15"/>
  <c r="AM97" i="15"/>
  <c r="AN97" i="15"/>
  <c r="AO97" i="15"/>
  <c r="AH98" i="15"/>
  <c r="AJ98" i="15"/>
  <c r="AK98" i="15"/>
  <c r="AL98" i="15"/>
  <c r="AM98" i="15"/>
  <c r="AN98" i="15"/>
  <c r="AO98" i="15"/>
  <c r="AH99" i="15"/>
  <c r="AJ99" i="15"/>
  <c r="AK99" i="15"/>
  <c r="AL99" i="15"/>
  <c r="AM99" i="15"/>
  <c r="AN99" i="15"/>
  <c r="AO99" i="15"/>
  <c r="AG100" i="15"/>
  <c r="AJ100" i="15"/>
  <c r="AK100" i="15"/>
  <c r="AL100" i="15"/>
  <c r="AM100" i="15"/>
  <c r="AN100" i="15"/>
  <c r="AO100" i="15"/>
  <c r="AH101" i="15"/>
  <c r="AJ101" i="15"/>
  <c r="AK101" i="15"/>
  <c r="AL101" i="15"/>
  <c r="AM101" i="15"/>
  <c r="AN101" i="15"/>
  <c r="AO101" i="15"/>
  <c r="AG102" i="15"/>
  <c r="AJ102" i="15"/>
  <c r="AK102" i="15"/>
  <c r="AL102" i="15"/>
  <c r="AM102" i="15"/>
  <c r="AN102" i="15"/>
  <c r="AO102" i="15"/>
  <c r="AG103" i="15"/>
  <c r="AJ103" i="15"/>
  <c r="AK103" i="15"/>
  <c r="AL103" i="15"/>
  <c r="AM103" i="15"/>
  <c r="AN103" i="15"/>
  <c r="AO103" i="15"/>
  <c r="AG104" i="15"/>
  <c r="AJ104" i="15"/>
  <c r="AK104" i="15"/>
  <c r="AL104" i="15"/>
  <c r="AM104" i="15"/>
  <c r="AN104" i="15"/>
  <c r="AO104" i="15"/>
  <c r="AG105" i="15"/>
  <c r="AJ105" i="15"/>
  <c r="AK105" i="15"/>
  <c r="AL105" i="15"/>
  <c r="AM105" i="15"/>
  <c r="AN105" i="15"/>
  <c r="AO105" i="15"/>
  <c r="AH106" i="15"/>
  <c r="AJ106" i="15"/>
  <c r="AM106" i="15"/>
  <c r="AN106" i="15"/>
  <c r="AO106" i="15"/>
  <c r="AH107" i="15"/>
  <c r="AJ107" i="15"/>
  <c r="AM107" i="15"/>
  <c r="AN107" i="15"/>
  <c r="AO107" i="15"/>
  <c r="AH108" i="15"/>
  <c r="AJ108" i="15"/>
  <c r="AM108" i="15"/>
  <c r="AN108" i="15"/>
  <c r="AO108" i="15"/>
  <c r="AH109" i="15"/>
  <c r="AJ109" i="15"/>
  <c r="AM109" i="15"/>
  <c r="AN109" i="15"/>
  <c r="AO109" i="15"/>
  <c r="AH110" i="15"/>
  <c r="AK110" i="15"/>
  <c r="AM110" i="15"/>
  <c r="AN110" i="15"/>
  <c r="AO110" i="15"/>
  <c r="AH111" i="15"/>
  <c r="AK111" i="15"/>
  <c r="AM111" i="15"/>
  <c r="AN111" i="15"/>
  <c r="AO111" i="15"/>
  <c r="AH112" i="15"/>
  <c r="AK112" i="15"/>
  <c r="AM112" i="15"/>
  <c r="AN112" i="15"/>
  <c r="AO112" i="15"/>
  <c r="AH113" i="15"/>
  <c r="AK113" i="15"/>
  <c r="AM113" i="15"/>
  <c r="AN113" i="15"/>
  <c r="AO113" i="15"/>
  <c r="AH114" i="15"/>
  <c r="AK114" i="15"/>
  <c r="AM114" i="15"/>
  <c r="AN114" i="15"/>
  <c r="AO114" i="15"/>
  <c r="AH115" i="15"/>
  <c r="AK115" i="15"/>
  <c r="AM115" i="15"/>
  <c r="AN115" i="15"/>
  <c r="AO115" i="15"/>
  <c r="AH116" i="15"/>
  <c r="AK116" i="15"/>
  <c r="AM116" i="15"/>
  <c r="AN116" i="15"/>
  <c r="AO116" i="15"/>
  <c r="AH117" i="15"/>
  <c r="AK117" i="15"/>
  <c r="AM117" i="15"/>
  <c r="AN117" i="15"/>
  <c r="AO117" i="15"/>
  <c r="AG118" i="15"/>
  <c r="AJ118" i="15"/>
  <c r="AM118" i="15"/>
  <c r="AN118" i="15"/>
  <c r="AO118" i="15"/>
  <c r="AG119" i="15"/>
  <c r="AJ119" i="15"/>
  <c r="AM119" i="15"/>
  <c r="AN119" i="15"/>
  <c r="AO119" i="15"/>
  <c r="AH120" i="15"/>
  <c r="AK120" i="15"/>
  <c r="AM120" i="15"/>
  <c r="AN120" i="15"/>
  <c r="AO120" i="15"/>
  <c r="AH121" i="15"/>
  <c r="AK121" i="15"/>
  <c r="AM121" i="15"/>
  <c r="AN121" i="15"/>
  <c r="AO121" i="15"/>
  <c r="AH122" i="15"/>
  <c r="AK122" i="15"/>
  <c r="AM122" i="15"/>
  <c r="AN122" i="15"/>
  <c r="AO122" i="15"/>
  <c r="AH123" i="15"/>
  <c r="AJ123" i="15"/>
  <c r="AK123" i="15"/>
  <c r="AL123" i="15"/>
  <c r="AM123" i="15"/>
  <c r="AN123" i="15"/>
  <c r="AO123" i="15"/>
  <c r="AG124" i="15"/>
  <c r="AJ124" i="15"/>
  <c r="AK124" i="15"/>
  <c r="AL124" i="15"/>
  <c r="AM124" i="15"/>
  <c r="AN124" i="15"/>
  <c r="AO124" i="15"/>
  <c r="AG125" i="15"/>
  <c r="AJ125" i="15"/>
  <c r="AK125" i="15"/>
  <c r="AL125" i="15"/>
  <c r="AM125" i="15"/>
  <c r="AN125" i="15"/>
  <c r="AO125" i="15"/>
  <c r="AG126" i="15"/>
  <c r="AJ126" i="15"/>
  <c r="AK126" i="15"/>
  <c r="AL126" i="15"/>
  <c r="AM126" i="15"/>
  <c r="AN126" i="15"/>
  <c r="AO126" i="15"/>
  <c r="AG127" i="15"/>
  <c r="AJ127" i="15"/>
  <c r="AK127" i="15"/>
  <c r="AL127" i="15"/>
  <c r="AM127" i="15"/>
  <c r="AN127" i="15"/>
  <c r="AO127" i="15"/>
  <c r="AG128" i="15"/>
  <c r="AJ128" i="15"/>
  <c r="AK128" i="15"/>
  <c r="AL128" i="15"/>
  <c r="AM128" i="15"/>
  <c r="AN128" i="15"/>
  <c r="AO128" i="15"/>
  <c r="AG129" i="15"/>
  <c r="AJ129" i="15"/>
  <c r="AK129" i="15"/>
  <c r="AL129" i="15"/>
  <c r="AM129" i="15"/>
  <c r="AN129" i="15"/>
  <c r="AO129" i="15"/>
  <c r="AG130" i="15"/>
  <c r="AJ130" i="15"/>
  <c r="AK130" i="15"/>
  <c r="AL130" i="15"/>
  <c r="AM130" i="15"/>
  <c r="AN130" i="15"/>
  <c r="AO130" i="15"/>
  <c r="AG131" i="15"/>
  <c r="AH131" i="15"/>
  <c r="AI131" i="15"/>
  <c r="AJ131" i="15"/>
  <c r="AK131" i="15"/>
  <c r="AL131" i="15"/>
  <c r="AM131" i="15"/>
  <c r="AN131" i="15"/>
  <c r="AO131" i="15"/>
  <c r="AG132" i="15"/>
  <c r="AH132" i="15"/>
  <c r="AI132" i="15"/>
  <c r="AJ132" i="15"/>
  <c r="AK132" i="15"/>
  <c r="AL132" i="15"/>
  <c r="AM132" i="15"/>
  <c r="AN132" i="15"/>
  <c r="AO132" i="15"/>
  <c r="AG133" i="15"/>
  <c r="AJ133" i="15"/>
  <c r="AK133" i="15"/>
  <c r="AL133" i="15"/>
  <c r="AM133" i="15"/>
  <c r="AN133" i="15"/>
  <c r="AO133" i="15"/>
  <c r="AG134" i="15"/>
  <c r="AJ134" i="15"/>
  <c r="AK134" i="15"/>
  <c r="AL134" i="15"/>
  <c r="AM134" i="15"/>
  <c r="AN134" i="15"/>
  <c r="AO134" i="15"/>
  <c r="AG135" i="15"/>
  <c r="AJ135" i="15"/>
  <c r="AK135" i="15"/>
  <c r="AL135" i="15"/>
  <c r="AM135" i="15"/>
  <c r="AN135" i="15"/>
  <c r="AO135" i="15"/>
  <c r="AG136" i="15"/>
  <c r="AJ136" i="15"/>
  <c r="AK136" i="15"/>
  <c r="AL136" i="15"/>
  <c r="AM136" i="15"/>
  <c r="AN136" i="15"/>
  <c r="AO136" i="15"/>
  <c r="AG137" i="15"/>
  <c r="AJ137" i="15"/>
  <c r="AK137" i="15"/>
  <c r="AL137" i="15"/>
  <c r="AM137" i="15"/>
  <c r="AN137" i="15"/>
  <c r="AO137" i="15"/>
  <c r="AH138" i="15"/>
  <c r="AJ138" i="15"/>
  <c r="AK138" i="15"/>
  <c r="AL138" i="15"/>
  <c r="AM138" i="15"/>
  <c r="AN138" i="15"/>
  <c r="AO138" i="15"/>
  <c r="AH139" i="15"/>
  <c r="AJ139" i="15"/>
  <c r="AK139" i="15"/>
  <c r="AL139" i="15"/>
  <c r="AM139" i="15"/>
  <c r="AN139" i="15"/>
  <c r="AO139" i="15"/>
  <c r="AH140" i="15"/>
  <c r="AJ140" i="15"/>
  <c r="AK140" i="15"/>
  <c r="AL140" i="15"/>
  <c r="AM140" i="15"/>
  <c r="AN140" i="15"/>
  <c r="AO140" i="15"/>
  <c r="AH141" i="15"/>
  <c r="AJ141" i="15"/>
  <c r="AK141" i="15"/>
  <c r="AL141" i="15"/>
  <c r="AM141" i="15"/>
  <c r="AN141" i="15"/>
  <c r="AO141" i="15"/>
  <c r="AH142" i="15"/>
  <c r="AJ142" i="15"/>
  <c r="AK142" i="15"/>
  <c r="AL142" i="15"/>
  <c r="AM142" i="15"/>
  <c r="AN142" i="15"/>
  <c r="AO142" i="15"/>
  <c r="AG143" i="15"/>
  <c r="AJ143" i="15"/>
  <c r="AK143" i="15"/>
  <c r="AL143" i="15"/>
  <c r="AM143" i="15"/>
  <c r="AN143" i="15"/>
  <c r="AO143" i="15"/>
  <c r="AG144" i="15"/>
  <c r="AJ144" i="15"/>
  <c r="AM144" i="15"/>
  <c r="AN144" i="15"/>
  <c r="AO144" i="15"/>
  <c r="AG145" i="15"/>
  <c r="AJ145" i="15"/>
  <c r="AM145" i="15"/>
  <c r="AN145" i="15"/>
  <c r="AO145" i="15"/>
  <c r="AG146" i="15"/>
  <c r="AJ146" i="15"/>
  <c r="AM146" i="15"/>
  <c r="AN146" i="15"/>
  <c r="AO146" i="15"/>
  <c r="AG147" i="15"/>
  <c r="AJ147" i="15"/>
  <c r="AM147" i="15"/>
  <c r="AN147" i="15"/>
  <c r="AO147" i="15"/>
  <c r="AG148" i="15"/>
  <c r="AJ148" i="15"/>
  <c r="AM148" i="15"/>
  <c r="AN148" i="15"/>
  <c r="AO148" i="15"/>
  <c r="AH149" i="15"/>
  <c r="AJ149" i="15"/>
  <c r="AK149" i="15"/>
  <c r="AL149" i="15"/>
  <c r="AM149" i="15"/>
  <c r="AN149" i="15"/>
  <c r="AO149" i="15"/>
  <c r="AH150" i="15"/>
  <c r="AJ150" i="15"/>
  <c r="AK150" i="15"/>
  <c r="AL150" i="15"/>
  <c r="AM150" i="15"/>
  <c r="AN150" i="15"/>
  <c r="AO150" i="15"/>
  <c r="AH151" i="15"/>
  <c r="AJ151" i="15"/>
  <c r="AK151" i="15"/>
  <c r="AL151" i="15"/>
  <c r="AM151" i="15"/>
  <c r="AN151" i="15"/>
  <c r="AO151" i="15"/>
  <c r="AH152" i="15"/>
  <c r="AJ152" i="15"/>
  <c r="AK152" i="15"/>
  <c r="AL152" i="15"/>
  <c r="AM152" i="15"/>
  <c r="AN152" i="15"/>
  <c r="AO152" i="15"/>
  <c r="AH153" i="15"/>
  <c r="AJ153" i="15"/>
  <c r="AK153" i="15"/>
  <c r="AL153" i="15"/>
  <c r="AM153" i="15"/>
  <c r="AN153" i="15"/>
  <c r="AO153" i="15"/>
  <c r="AG154" i="15"/>
  <c r="AJ154" i="15"/>
  <c r="AK154" i="15"/>
  <c r="AL154" i="15"/>
  <c r="AM154" i="15"/>
  <c r="AN154" i="15"/>
  <c r="AO154" i="15"/>
  <c r="AG155" i="15"/>
  <c r="AJ155" i="15"/>
  <c r="AK155" i="15"/>
  <c r="AL155" i="15"/>
  <c r="AM155" i="15"/>
  <c r="AN155" i="15"/>
  <c r="AO155" i="15"/>
  <c r="AG156" i="15"/>
  <c r="AJ156" i="15"/>
  <c r="AK156" i="15"/>
  <c r="AL156" i="15"/>
  <c r="AM156" i="15"/>
  <c r="AN156" i="15"/>
  <c r="AO156" i="15"/>
  <c r="AG157" i="15"/>
  <c r="AJ157" i="15"/>
  <c r="AK157" i="15"/>
  <c r="AL157" i="15"/>
  <c r="AM157" i="15"/>
  <c r="AN157" i="15"/>
  <c r="AO157" i="15"/>
  <c r="AG158" i="15"/>
  <c r="AJ158" i="15"/>
  <c r="AK158" i="15"/>
  <c r="AL158" i="15"/>
  <c r="AM158" i="15"/>
  <c r="AN158" i="15"/>
  <c r="AO158" i="15"/>
  <c r="AG159" i="15"/>
  <c r="AJ159" i="15"/>
  <c r="AM159" i="15"/>
  <c r="AN159" i="15"/>
  <c r="AO159" i="15"/>
  <c r="AG160" i="15"/>
  <c r="AJ160" i="15"/>
  <c r="AM160" i="15"/>
  <c r="AN160" i="15"/>
  <c r="AO160" i="15"/>
  <c r="AH161" i="15"/>
  <c r="AJ161" i="15"/>
  <c r="AM161" i="15"/>
  <c r="AN161" i="15"/>
  <c r="AO161" i="15"/>
  <c r="AG162" i="15"/>
  <c r="AK162" i="15"/>
  <c r="AM162" i="15"/>
  <c r="AN162" i="15"/>
  <c r="AO162" i="15"/>
  <c r="AH163" i="15"/>
  <c r="AK163" i="15"/>
  <c r="AM163" i="15"/>
  <c r="AN163" i="15"/>
  <c r="AO163" i="15"/>
  <c r="AG164" i="15"/>
  <c r="AJ164" i="15"/>
  <c r="AM164" i="15"/>
  <c r="AN164" i="15"/>
  <c r="AO164" i="15"/>
  <c r="AG165" i="15"/>
  <c r="AJ165" i="15"/>
  <c r="AM165" i="15"/>
  <c r="AN165" i="15"/>
  <c r="AO165" i="15"/>
  <c r="AG166" i="15"/>
  <c r="AJ166" i="15"/>
  <c r="AM166" i="15"/>
  <c r="AN166" i="15"/>
  <c r="AO166" i="15"/>
  <c r="AG167" i="15"/>
  <c r="AJ167" i="15"/>
  <c r="AM167" i="15"/>
  <c r="AN167" i="15"/>
  <c r="AO167" i="15"/>
  <c r="AG168" i="15"/>
  <c r="AJ168" i="15"/>
  <c r="AM168" i="15"/>
  <c r="AN168" i="15"/>
  <c r="AO168" i="15"/>
  <c r="AG169" i="15"/>
  <c r="AJ169" i="15"/>
  <c r="AM169" i="15"/>
  <c r="AN169" i="15"/>
  <c r="AO169" i="15"/>
  <c r="AH170" i="15"/>
  <c r="AJ170" i="15"/>
  <c r="AK170" i="15"/>
  <c r="AL170" i="15"/>
  <c r="AM170" i="15"/>
  <c r="AN170" i="15"/>
  <c r="AO170" i="15"/>
  <c r="AH171" i="15"/>
  <c r="AJ171" i="15"/>
  <c r="AK171" i="15"/>
  <c r="AL171" i="15"/>
  <c r="AM171" i="15"/>
  <c r="AN171" i="15"/>
  <c r="AO171" i="15"/>
  <c r="AH172" i="15"/>
  <c r="AJ172" i="15"/>
  <c r="AK172" i="15"/>
  <c r="AL172" i="15"/>
  <c r="AM172" i="15"/>
  <c r="AN172" i="15"/>
  <c r="AO172" i="15"/>
  <c r="AH173" i="15"/>
  <c r="AJ173" i="15"/>
  <c r="AK173" i="15"/>
  <c r="AL173" i="15"/>
  <c r="AM173" i="15"/>
  <c r="AN173" i="15"/>
  <c r="AO173" i="15"/>
  <c r="AH174" i="15"/>
  <c r="AJ174" i="15"/>
  <c r="AK174" i="15"/>
  <c r="AL174" i="15"/>
  <c r="AM174" i="15"/>
  <c r="AN174" i="15"/>
  <c r="AO174" i="15"/>
  <c r="AG175" i="15"/>
  <c r="AJ175" i="15"/>
  <c r="AK175" i="15"/>
  <c r="AL175" i="15"/>
  <c r="AM175" i="15"/>
  <c r="AN175" i="15"/>
  <c r="AO175" i="15"/>
  <c r="AG176" i="15"/>
  <c r="AJ176" i="15"/>
  <c r="AK176" i="15"/>
  <c r="AL176" i="15"/>
  <c r="AM176" i="15"/>
  <c r="AN176" i="15"/>
  <c r="AO176" i="15"/>
  <c r="AG177" i="15"/>
  <c r="AJ177" i="15"/>
  <c r="AK177" i="15"/>
  <c r="AL177" i="15"/>
  <c r="AM177" i="15"/>
  <c r="AN177" i="15"/>
  <c r="AO177" i="15"/>
  <c r="AG178" i="15"/>
  <c r="AJ178" i="15"/>
  <c r="AK178" i="15"/>
  <c r="AL178" i="15"/>
  <c r="AM178" i="15"/>
  <c r="AN178" i="15"/>
  <c r="AO178" i="15"/>
  <c r="AG179" i="15"/>
  <c r="AJ179" i="15"/>
  <c r="AK179" i="15"/>
  <c r="AL179" i="15"/>
  <c r="AM179" i="15"/>
  <c r="AN179" i="15"/>
  <c r="AO179" i="15"/>
  <c r="AG180" i="15"/>
  <c r="AJ180" i="15"/>
  <c r="AM180" i="15"/>
  <c r="AN180" i="15"/>
  <c r="AO180" i="15"/>
  <c r="AG181" i="15"/>
  <c r="AJ181" i="15"/>
  <c r="AM181" i="15"/>
  <c r="AN181" i="15"/>
  <c r="AO181" i="15"/>
  <c r="AH182" i="15"/>
  <c r="AJ182" i="15"/>
  <c r="AM182" i="15"/>
  <c r="AN182" i="15"/>
  <c r="AO182" i="15"/>
  <c r="AG183" i="15"/>
  <c r="AK183" i="15"/>
  <c r="AM183" i="15"/>
  <c r="AN183" i="15"/>
  <c r="AO183" i="15"/>
  <c r="AH184" i="15"/>
  <c r="AK184" i="15"/>
  <c r="AM184" i="15"/>
  <c r="AN184" i="15"/>
  <c r="AO184" i="15"/>
  <c r="AG185" i="15"/>
  <c r="AJ185" i="15"/>
  <c r="AM185" i="15"/>
  <c r="AN185" i="15"/>
  <c r="AO185" i="15"/>
  <c r="AG186" i="15"/>
  <c r="AJ186" i="15"/>
  <c r="AM186" i="15"/>
  <c r="AH187" i="15"/>
  <c r="AJ187" i="15"/>
  <c r="AM187" i="15"/>
  <c r="AG188" i="15"/>
  <c r="AJ188" i="15"/>
  <c r="AK188" i="15"/>
  <c r="AL188" i="15"/>
  <c r="AM188" i="15"/>
  <c r="AN188" i="15"/>
  <c r="AO188" i="15"/>
  <c r="AG189" i="15"/>
  <c r="AJ189" i="15"/>
  <c r="AK189" i="15"/>
  <c r="AL189" i="15"/>
  <c r="AM189" i="15"/>
  <c r="AN189" i="15"/>
  <c r="AO189" i="15"/>
  <c r="AG190" i="15"/>
  <c r="AJ190" i="15"/>
  <c r="AK190" i="15"/>
  <c r="AL190" i="15"/>
  <c r="AM190" i="15"/>
  <c r="AN190" i="15"/>
  <c r="AO190" i="15"/>
  <c r="AG191" i="15"/>
  <c r="AJ191" i="15"/>
  <c r="AK191" i="15"/>
  <c r="AL191" i="15"/>
  <c r="AM191" i="15"/>
  <c r="AN191" i="15"/>
  <c r="AO191" i="15"/>
  <c r="AG192" i="15"/>
  <c r="AJ192" i="15"/>
  <c r="AK192" i="15"/>
  <c r="AL192" i="15"/>
  <c r="AM192" i="15"/>
  <c r="AN192" i="15"/>
  <c r="AO192" i="15"/>
  <c r="AG193" i="15"/>
  <c r="AJ193" i="15"/>
  <c r="AK193" i="15"/>
  <c r="AL193" i="15"/>
  <c r="AM193" i="15"/>
  <c r="AN193" i="15"/>
  <c r="AO193" i="15"/>
  <c r="AG194" i="15"/>
  <c r="AJ194" i="15"/>
  <c r="AK194" i="15"/>
  <c r="AL194" i="15"/>
  <c r="AM194" i="15"/>
  <c r="AN194" i="15"/>
  <c r="AO194" i="15"/>
  <c r="AG195" i="15"/>
  <c r="AJ195" i="15"/>
  <c r="AK195" i="15"/>
  <c r="AL195" i="15"/>
  <c r="AM195" i="15"/>
  <c r="AN195" i="15"/>
  <c r="AO195" i="15"/>
  <c r="AG196" i="15"/>
  <c r="AJ196" i="15"/>
  <c r="AK196" i="15"/>
  <c r="AL196" i="15"/>
  <c r="AM196" i="15"/>
  <c r="AN196" i="15"/>
  <c r="AO196" i="15"/>
  <c r="AG197" i="15"/>
  <c r="AJ197" i="15"/>
  <c r="AK197" i="15"/>
  <c r="AL197" i="15"/>
  <c r="AM197" i="15"/>
  <c r="AN197" i="15"/>
  <c r="AO197" i="15"/>
  <c r="AG198" i="15"/>
  <c r="AJ198" i="15"/>
  <c r="AK198" i="15"/>
  <c r="AL198" i="15"/>
  <c r="AM198" i="15"/>
  <c r="AN198" i="15"/>
  <c r="AO198" i="15"/>
  <c r="AG199" i="15"/>
  <c r="AJ199" i="15"/>
  <c r="AK199" i="15"/>
  <c r="AL199" i="15"/>
  <c r="AM199" i="15"/>
  <c r="AN199" i="15"/>
  <c r="AO199" i="15"/>
  <c r="AG200" i="15"/>
  <c r="AJ200" i="15"/>
  <c r="AK200" i="15"/>
  <c r="AL200" i="15"/>
  <c r="AM200" i="15"/>
  <c r="AN200" i="15"/>
  <c r="AO200" i="15"/>
  <c r="AG201" i="15"/>
  <c r="AJ201" i="15"/>
  <c r="AK201" i="15"/>
  <c r="AL201" i="15"/>
  <c r="AM201" i="15"/>
  <c r="AN201" i="15"/>
  <c r="AO201" i="15"/>
  <c r="AG202" i="15"/>
  <c r="AJ202" i="15"/>
  <c r="AK202" i="15"/>
  <c r="AL202" i="15"/>
  <c r="AM202" i="15"/>
  <c r="AN202" i="15"/>
  <c r="AO202" i="15"/>
  <c r="AG203" i="15"/>
  <c r="AH203" i="15"/>
  <c r="AI203" i="15"/>
  <c r="AJ203" i="15"/>
  <c r="AK203" i="15"/>
  <c r="AL203" i="15"/>
  <c r="AM203" i="15"/>
  <c r="AN203" i="15"/>
  <c r="AO203" i="15"/>
  <c r="AG204" i="15"/>
  <c r="AH204" i="15"/>
  <c r="AI204" i="15"/>
  <c r="AJ204" i="15"/>
  <c r="AK204" i="15"/>
  <c r="AL204" i="15"/>
  <c r="AM204" i="15"/>
  <c r="AN204" i="15"/>
  <c r="AO204" i="15"/>
  <c r="AG205" i="15"/>
  <c r="AH205" i="15"/>
  <c r="AI205" i="15"/>
  <c r="AJ205" i="15"/>
  <c r="AK205" i="15"/>
  <c r="AL205" i="15"/>
  <c r="AM205" i="15"/>
  <c r="AN205" i="15"/>
  <c r="AO205" i="15"/>
  <c r="AG206" i="15"/>
  <c r="AH206" i="15"/>
  <c r="AI206" i="15"/>
  <c r="AJ206" i="15"/>
  <c r="AK206" i="15"/>
  <c r="AL206" i="15"/>
  <c r="AM206" i="15"/>
  <c r="AN206" i="15"/>
  <c r="AO206" i="15"/>
  <c r="AH207" i="15"/>
  <c r="AJ207" i="15"/>
  <c r="AK207" i="15"/>
  <c r="AL207" i="15"/>
  <c r="AM207" i="15"/>
  <c r="AN207" i="15"/>
  <c r="AO207" i="15"/>
  <c r="AH208" i="15"/>
  <c r="AJ208" i="15"/>
  <c r="AK208" i="15"/>
  <c r="AL208" i="15"/>
  <c r="AM208" i="15"/>
  <c r="AN208" i="15"/>
  <c r="AO208" i="15"/>
  <c r="AH209" i="15"/>
  <c r="AJ209" i="15"/>
  <c r="AK209" i="15"/>
  <c r="AL209" i="15"/>
  <c r="AM209" i="15"/>
  <c r="AN209" i="15"/>
  <c r="AO209" i="15"/>
  <c r="AH210" i="15"/>
  <c r="AJ210" i="15"/>
  <c r="AK210" i="15"/>
  <c r="AL210" i="15"/>
  <c r="AM210" i="15"/>
  <c r="AN210" i="15"/>
  <c r="AO210" i="15"/>
  <c r="AH211" i="15"/>
  <c r="AJ211" i="15"/>
  <c r="AK211" i="15"/>
  <c r="AL211" i="15"/>
  <c r="AM211" i="15"/>
  <c r="AN211" i="15"/>
  <c r="AO211" i="15"/>
  <c r="AH212" i="15"/>
  <c r="AJ212" i="15"/>
  <c r="AK212" i="15"/>
  <c r="AL212" i="15"/>
  <c r="AM212" i="15"/>
  <c r="AN212" i="15"/>
  <c r="AO212" i="15"/>
  <c r="AH213" i="15"/>
  <c r="AJ213" i="15"/>
  <c r="AK213" i="15"/>
  <c r="AL213" i="15"/>
  <c r="AM213" i="15"/>
  <c r="AN213" i="15"/>
  <c r="AO213" i="15"/>
  <c r="AH214" i="15"/>
  <c r="AJ214" i="15"/>
  <c r="AK214" i="15"/>
  <c r="AL214" i="15"/>
  <c r="AM214" i="15"/>
  <c r="AN214" i="15"/>
  <c r="AO214" i="15"/>
  <c r="AH215" i="15"/>
  <c r="AJ215" i="15"/>
  <c r="AK215" i="15"/>
  <c r="AL215" i="15"/>
  <c r="AM215" i="15"/>
  <c r="AN215" i="15"/>
  <c r="AO215" i="15"/>
  <c r="AH216" i="15"/>
  <c r="AJ216" i="15"/>
  <c r="AK216" i="15"/>
  <c r="AL216" i="15"/>
  <c r="AM216" i="15"/>
  <c r="AN216" i="15"/>
  <c r="AO216" i="15"/>
  <c r="AH217" i="15"/>
  <c r="AJ217" i="15"/>
  <c r="AK217" i="15"/>
  <c r="AL217" i="15"/>
  <c r="AM217" i="15"/>
  <c r="AN217" i="15"/>
  <c r="AO217" i="15"/>
  <c r="AH218" i="15"/>
  <c r="AJ218" i="15"/>
  <c r="AK218" i="15"/>
  <c r="AL218" i="15"/>
  <c r="AM218" i="15"/>
  <c r="AN218" i="15"/>
  <c r="AO218" i="15"/>
  <c r="AH219" i="15"/>
  <c r="AJ219" i="15"/>
  <c r="AK219" i="15"/>
  <c r="AL219" i="15"/>
  <c r="AM219" i="15"/>
  <c r="AN219" i="15"/>
  <c r="AO219" i="15"/>
  <c r="AH220" i="15"/>
  <c r="AJ220" i="15"/>
  <c r="AK220" i="15"/>
  <c r="AL220" i="15"/>
  <c r="AM220" i="15"/>
  <c r="AN220" i="15"/>
  <c r="AO220" i="15"/>
  <c r="AH221" i="15"/>
  <c r="AJ221" i="15"/>
  <c r="AK221" i="15"/>
  <c r="AL221" i="15"/>
  <c r="AM221" i="15"/>
  <c r="AN221" i="15"/>
  <c r="AO221" i="15"/>
  <c r="AH222" i="15"/>
  <c r="AJ222" i="15"/>
  <c r="AK222" i="15"/>
  <c r="AL222" i="15"/>
  <c r="AM222" i="15"/>
  <c r="AN222" i="15"/>
  <c r="AO222" i="15"/>
  <c r="AH223" i="15"/>
  <c r="AJ223" i="15"/>
  <c r="AK223" i="15"/>
  <c r="AL223" i="15"/>
  <c r="AM223" i="15"/>
  <c r="AN223" i="15"/>
  <c r="AO223" i="15"/>
  <c r="AH224" i="15"/>
  <c r="AJ224" i="15"/>
  <c r="AK224" i="15"/>
  <c r="AL224" i="15"/>
  <c r="AM224" i="15"/>
  <c r="AN224" i="15"/>
  <c r="AO224" i="15"/>
  <c r="AH225" i="15"/>
  <c r="AJ225" i="15"/>
  <c r="AK225" i="15"/>
  <c r="AL225" i="15"/>
  <c r="AM225" i="15"/>
  <c r="AN225" i="15"/>
  <c r="AO225" i="15"/>
  <c r="AH226" i="15"/>
  <c r="AJ226" i="15"/>
  <c r="AK226" i="15"/>
  <c r="AL226" i="15"/>
  <c r="AM226" i="15"/>
  <c r="AN226" i="15"/>
  <c r="AO226" i="15"/>
  <c r="AH227" i="15"/>
  <c r="AJ227" i="15"/>
  <c r="AK227" i="15"/>
  <c r="AL227" i="15"/>
  <c r="AM227" i="15"/>
  <c r="AN227" i="15"/>
  <c r="AO227" i="15"/>
  <c r="AH228" i="15"/>
  <c r="AJ228" i="15"/>
  <c r="AK228" i="15"/>
  <c r="AL228" i="15"/>
  <c r="AM228" i="15"/>
  <c r="AN228" i="15"/>
  <c r="AO228" i="15"/>
  <c r="AH229" i="15"/>
  <c r="AJ229" i="15"/>
  <c r="AK229" i="15"/>
  <c r="AL229" i="15"/>
  <c r="AM229" i="15"/>
  <c r="AN229" i="15"/>
  <c r="AO229" i="15"/>
  <c r="AH230" i="15"/>
  <c r="AJ230" i="15"/>
  <c r="AK230" i="15"/>
  <c r="AL230" i="15"/>
  <c r="AM230" i="15"/>
  <c r="AN230" i="15"/>
  <c r="AO230" i="15"/>
  <c r="AG231" i="15"/>
  <c r="AJ231" i="15"/>
  <c r="AK231" i="15"/>
  <c r="AL231" i="15"/>
  <c r="AM231" i="15"/>
  <c r="AN231" i="15"/>
  <c r="AO231" i="15"/>
  <c r="AG232" i="15"/>
  <c r="AJ232" i="15"/>
  <c r="AK232" i="15"/>
  <c r="AL232" i="15"/>
  <c r="AM232" i="15"/>
  <c r="AN232" i="15"/>
  <c r="AO232" i="15"/>
  <c r="AG233" i="15"/>
  <c r="AJ233" i="15"/>
  <c r="AK233" i="15"/>
  <c r="AL233" i="15"/>
  <c r="AM233" i="15"/>
  <c r="AN233" i="15"/>
  <c r="AO233" i="15"/>
  <c r="AG234" i="15"/>
  <c r="AJ234" i="15"/>
  <c r="AK234" i="15"/>
  <c r="AL234" i="15"/>
  <c r="AM234" i="15"/>
  <c r="AN234" i="15"/>
  <c r="AO234" i="15"/>
  <c r="AG235" i="15"/>
  <c r="AJ235" i="15"/>
  <c r="AK235" i="15"/>
  <c r="AL235" i="15"/>
  <c r="AM235" i="15"/>
  <c r="AN235" i="15"/>
  <c r="AO235" i="15"/>
  <c r="AG236" i="15"/>
  <c r="AJ236" i="15"/>
  <c r="AK236" i="15"/>
  <c r="AL236" i="15"/>
  <c r="AM236" i="15"/>
  <c r="AN236" i="15"/>
  <c r="AO236" i="15"/>
  <c r="AG237" i="15"/>
  <c r="AJ237" i="15"/>
  <c r="AK237" i="15"/>
  <c r="AL237" i="15"/>
  <c r="AM237" i="15"/>
  <c r="AN237" i="15"/>
  <c r="AO237" i="15"/>
  <c r="AG238" i="15"/>
  <c r="AJ238" i="15"/>
  <c r="AK238" i="15"/>
  <c r="AL238" i="15"/>
  <c r="AM238" i="15"/>
  <c r="AN238" i="15"/>
  <c r="AO238" i="15"/>
  <c r="AG239" i="15"/>
  <c r="AJ239" i="15"/>
  <c r="AK239" i="15"/>
  <c r="AL239" i="15"/>
  <c r="AM239" i="15"/>
  <c r="AN239" i="15"/>
  <c r="AO239" i="15"/>
  <c r="AG240" i="15"/>
  <c r="AJ240" i="15"/>
  <c r="AM240" i="15"/>
  <c r="AN240" i="15"/>
  <c r="AO240" i="15"/>
  <c r="AG241" i="15"/>
  <c r="AJ241" i="15"/>
  <c r="AM241" i="15"/>
  <c r="AN241" i="15"/>
  <c r="AO241" i="15"/>
  <c r="AG242" i="15"/>
  <c r="AJ242" i="15"/>
  <c r="AK242" i="15"/>
  <c r="AL242" i="15"/>
  <c r="AM242" i="15"/>
  <c r="AN242" i="15"/>
  <c r="AO242" i="15"/>
  <c r="AG243" i="15"/>
  <c r="AJ243" i="15"/>
  <c r="AK243" i="15"/>
  <c r="AL243" i="15"/>
  <c r="AM243" i="15"/>
  <c r="AN243" i="15"/>
  <c r="AO243" i="15"/>
  <c r="AG244" i="15"/>
  <c r="AJ244" i="15"/>
  <c r="AK244" i="15"/>
  <c r="AL244" i="15"/>
  <c r="AM244" i="15"/>
  <c r="AN244" i="15"/>
  <c r="AO244" i="15"/>
  <c r="AG245" i="15"/>
  <c r="AH245" i="15"/>
  <c r="AI245" i="15"/>
  <c r="AJ245" i="15"/>
  <c r="AK245" i="15"/>
  <c r="AL245" i="15"/>
  <c r="AM245" i="15"/>
  <c r="AN245" i="15"/>
  <c r="AO245" i="15"/>
  <c r="AG246" i="15"/>
  <c r="AH246" i="15"/>
  <c r="AI246" i="15"/>
  <c r="AJ246" i="15"/>
  <c r="AK246" i="15"/>
  <c r="AL246" i="15"/>
  <c r="AM246" i="15"/>
  <c r="AN246" i="15"/>
  <c r="AO246" i="15"/>
  <c r="AG247" i="15"/>
  <c r="AK247" i="15"/>
  <c r="AM247" i="15"/>
  <c r="AN247" i="15"/>
  <c r="AO247" i="15"/>
  <c r="AG248" i="15"/>
  <c r="AK248" i="15"/>
  <c r="AM248" i="15"/>
  <c r="AN248" i="15"/>
  <c r="AO248" i="15"/>
  <c r="AG249" i="15"/>
  <c r="AK249" i="15"/>
  <c r="AM249" i="15"/>
  <c r="AN249" i="15"/>
  <c r="AO249" i="15"/>
  <c r="AG250" i="15"/>
  <c r="AK250" i="15"/>
  <c r="AM250" i="15"/>
  <c r="AN250" i="15"/>
  <c r="AO250" i="15"/>
  <c r="AG251" i="15"/>
  <c r="AK251" i="15"/>
  <c r="AM251" i="15"/>
  <c r="AN251" i="15"/>
  <c r="AO251" i="15"/>
  <c r="AG252" i="15"/>
  <c r="AJ252" i="15"/>
  <c r="AK252" i="15"/>
  <c r="AL252" i="15"/>
  <c r="AM252" i="15"/>
  <c r="AN252" i="15"/>
  <c r="AO252" i="15"/>
  <c r="AH253" i="15"/>
  <c r="AJ253" i="15"/>
  <c r="AK253" i="15"/>
  <c r="AL253" i="15"/>
  <c r="AM253" i="15"/>
  <c r="AN253" i="15"/>
  <c r="AO253" i="15"/>
  <c r="AG254" i="15"/>
  <c r="AJ254" i="15"/>
  <c r="AK254" i="15"/>
  <c r="AL254" i="15"/>
  <c r="AM254" i="15"/>
  <c r="AN254" i="15"/>
  <c r="AO254" i="15"/>
  <c r="AH255" i="15"/>
  <c r="AJ255" i="15"/>
  <c r="AK255" i="15"/>
  <c r="AL255" i="15"/>
  <c r="AM255" i="15"/>
  <c r="AN255" i="15"/>
  <c r="AO255" i="15"/>
  <c r="AG256" i="15"/>
  <c r="AJ256" i="15"/>
  <c r="AK256" i="15"/>
  <c r="AL256" i="15"/>
  <c r="AM256" i="15"/>
  <c r="AN256" i="15"/>
  <c r="AO256" i="15"/>
  <c r="AG257" i="15"/>
  <c r="AJ257" i="15"/>
  <c r="AK257" i="15"/>
  <c r="AL257" i="15"/>
  <c r="AM257" i="15"/>
  <c r="AN257" i="15"/>
  <c r="AO257" i="15"/>
  <c r="AG258" i="15"/>
  <c r="AJ258" i="15"/>
  <c r="AK258" i="15"/>
  <c r="AL258" i="15"/>
  <c r="AM258" i="15"/>
  <c r="AN258" i="15"/>
  <c r="AO258" i="15"/>
  <c r="AG259" i="15"/>
  <c r="AJ259" i="15"/>
  <c r="AK259" i="15"/>
  <c r="AL259" i="15"/>
  <c r="AM259" i="15"/>
  <c r="AN259" i="15"/>
  <c r="AO259" i="15"/>
  <c r="AG260" i="15"/>
  <c r="AJ260" i="15"/>
  <c r="AK260" i="15"/>
  <c r="AL260" i="15"/>
  <c r="AM260" i="15"/>
  <c r="AN260" i="15"/>
  <c r="AO260" i="15"/>
  <c r="AG261" i="15"/>
  <c r="AJ261" i="15"/>
  <c r="AK261" i="15"/>
  <c r="AL261" i="15"/>
  <c r="AM261" i="15"/>
  <c r="AN261" i="15"/>
  <c r="AO261" i="15"/>
  <c r="AG262" i="15"/>
  <c r="AJ262" i="15"/>
  <c r="AK262" i="15"/>
  <c r="AL262" i="15"/>
  <c r="AM262" i="15"/>
  <c r="AN262" i="15"/>
  <c r="AO262" i="15"/>
  <c r="AG263" i="15"/>
  <c r="AJ263" i="15"/>
  <c r="AK263" i="15"/>
  <c r="AL263" i="15"/>
  <c r="AM263" i="15"/>
  <c r="AN263" i="15"/>
  <c r="AO263" i="15"/>
  <c r="AG264" i="15"/>
  <c r="AJ264" i="15"/>
  <c r="AK264" i="15"/>
  <c r="AL264" i="15"/>
  <c r="AM264" i="15"/>
  <c r="AN264" i="15"/>
  <c r="AO264" i="15"/>
  <c r="AG265" i="15"/>
  <c r="AJ265" i="15"/>
  <c r="AK265" i="15"/>
  <c r="AL265" i="15"/>
  <c r="AM265" i="15"/>
  <c r="AN265" i="15"/>
  <c r="AO265" i="15"/>
  <c r="AG266" i="15"/>
  <c r="AJ266" i="15"/>
  <c r="AK266" i="15"/>
  <c r="AL266" i="15"/>
  <c r="AM266" i="15"/>
  <c r="AN266" i="15"/>
  <c r="AO266" i="15"/>
  <c r="AG267" i="15"/>
  <c r="AJ267" i="15"/>
  <c r="AK267" i="15"/>
  <c r="AL267" i="15"/>
  <c r="AM267" i="15"/>
  <c r="AN267" i="15"/>
  <c r="AO267" i="15"/>
  <c r="AG268" i="15"/>
  <c r="AJ268" i="15"/>
  <c r="AK268" i="15"/>
  <c r="AL268" i="15"/>
  <c r="AM268" i="15"/>
  <c r="AN268" i="15"/>
  <c r="AO268" i="15"/>
  <c r="AG269" i="15"/>
  <c r="AJ269" i="15"/>
  <c r="AK269" i="15"/>
  <c r="AL269" i="15"/>
  <c r="AM269" i="15"/>
  <c r="AN269" i="15"/>
  <c r="AO269" i="15"/>
  <c r="AG270" i="15"/>
  <c r="AJ270" i="15"/>
  <c r="AK270" i="15"/>
  <c r="AL270" i="15"/>
  <c r="AM270" i="15"/>
  <c r="AN270" i="15"/>
  <c r="AO270" i="15"/>
  <c r="AG271" i="15"/>
  <c r="AH271" i="15"/>
  <c r="AI271" i="15"/>
  <c r="AJ271" i="15"/>
  <c r="AK271" i="15"/>
  <c r="AL271" i="15"/>
  <c r="AM271" i="15"/>
  <c r="AN271" i="15"/>
  <c r="AO271" i="15"/>
  <c r="AG272" i="15"/>
  <c r="AH272" i="15"/>
  <c r="AI272" i="15"/>
  <c r="AJ272" i="15"/>
  <c r="AK272" i="15"/>
  <c r="AL272" i="15"/>
  <c r="AM272" i="15"/>
  <c r="AN272" i="15"/>
  <c r="AO272" i="15"/>
  <c r="AG273" i="15"/>
  <c r="AH273" i="15"/>
  <c r="AI273" i="15"/>
  <c r="AJ273" i="15"/>
  <c r="AK273" i="15"/>
  <c r="AL273" i="15"/>
  <c r="AM273" i="15"/>
  <c r="AN273" i="15"/>
  <c r="AO273" i="15"/>
  <c r="AG274" i="15"/>
  <c r="AH274" i="15"/>
  <c r="AI274" i="15"/>
  <c r="AJ274" i="15"/>
  <c r="AK274" i="15"/>
  <c r="AL274" i="15"/>
  <c r="AM274" i="15"/>
  <c r="AN274" i="15"/>
  <c r="AO274" i="15"/>
  <c r="AH275" i="15"/>
  <c r="AJ275" i="15"/>
  <c r="AK275" i="15"/>
  <c r="AL275" i="15"/>
  <c r="AM275" i="15"/>
  <c r="AN275" i="15"/>
  <c r="AO275" i="15"/>
  <c r="AH276" i="15"/>
  <c r="AJ276" i="15"/>
  <c r="AK276" i="15"/>
  <c r="AL276" i="15"/>
  <c r="AM276" i="15"/>
  <c r="AN276" i="15"/>
  <c r="AO276" i="15"/>
  <c r="AH277" i="15"/>
  <c r="AJ277" i="15"/>
  <c r="AK277" i="15"/>
  <c r="AL277" i="15"/>
  <c r="AM277" i="15"/>
  <c r="AN277" i="15"/>
  <c r="AO277" i="15"/>
  <c r="AH278" i="15"/>
  <c r="AJ278" i="15"/>
  <c r="AK278" i="15"/>
  <c r="AL278" i="15"/>
  <c r="AM278" i="15"/>
  <c r="AN278" i="15"/>
  <c r="AO278" i="15"/>
  <c r="AH279" i="15"/>
  <c r="AJ279" i="15"/>
  <c r="AK279" i="15"/>
  <c r="AL279" i="15"/>
  <c r="AM279" i="15"/>
  <c r="AN279" i="15"/>
  <c r="AO279" i="15"/>
  <c r="AH280" i="15"/>
  <c r="AJ280" i="15"/>
  <c r="AK280" i="15"/>
  <c r="AL280" i="15"/>
  <c r="AM280" i="15"/>
  <c r="AN280" i="15"/>
  <c r="AO280" i="15"/>
  <c r="AH281" i="15"/>
  <c r="AJ281" i="15"/>
  <c r="AK281" i="15"/>
  <c r="AL281" i="15"/>
  <c r="AM281" i="15"/>
  <c r="AN281" i="15"/>
  <c r="AO281" i="15"/>
  <c r="AH282" i="15"/>
  <c r="AJ282" i="15"/>
  <c r="AK282" i="15"/>
  <c r="AL282" i="15"/>
  <c r="AM282" i="15"/>
  <c r="AN282" i="15"/>
  <c r="AO282" i="15"/>
  <c r="AH283" i="15"/>
  <c r="AJ283" i="15"/>
  <c r="AK283" i="15"/>
  <c r="AL283" i="15"/>
  <c r="AM283" i="15"/>
  <c r="AN283" i="15"/>
  <c r="AO283" i="15"/>
  <c r="AH284" i="15"/>
  <c r="AJ284" i="15"/>
  <c r="AK284" i="15"/>
  <c r="AL284" i="15"/>
  <c r="AM284" i="15"/>
  <c r="AN284" i="15"/>
  <c r="AO284" i="15"/>
  <c r="AH285" i="15"/>
  <c r="AJ285" i="15"/>
  <c r="AK285" i="15"/>
  <c r="AL285" i="15"/>
  <c r="AM285" i="15"/>
  <c r="AN285" i="15"/>
  <c r="AO285" i="15"/>
  <c r="AH286" i="15"/>
  <c r="AJ286" i="15"/>
  <c r="AK286" i="15"/>
  <c r="AL286" i="15"/>
  <c r="AM286" i="15"/>
  <c r="AN286" i="15"/>
  <c r="AO286" i="15"/>
  <c r="AH287" i="15"/>
  <c r="AJ287" i="15"/>
  <c r="AK287" i="15"/>
  <c r="AL287" i="15"/>
  <c r="AM287" i="15"/>
  <c r="AN287" i="15"/>
  <c r="AO287" i="15"/>
  <c r="AH288" i="15"/>
  <c r="AJ288" i="15"/>
  <c r="AK288" i="15"/>
  <c r="AL288" i="15"/>
  <c r="AM288" i="15"/>
  <c r="AN288" i="15"/>
  <c r="AO288" i="15"/>
  <c r="AH289" i="15"/>
  <c r="AJ289" i="15"/>
  <c r="AK289" i="15"/>
  <c r="AL289" i="15"/>
  <c r="AM289" i="15"/>
  <c r="AN289" i="15"/>
  <c r="AO289" i="15"/>
  <c r="AH290" i="15"/>
  <c r="AJ290" i="15"/>
  <c r="AK290" i="15"/>
  <c r="AL290" i="15"/>
  <c r="AM290" i="15"/>
  <c r="AN290" i="15"/>
  <c r="AO290" i="15"/>
  <c r="AH291" i="15"/>
  <c r="AJ291" i="15"/>
  <c r="AK291" i="15"/>
  <c r="AL291" i="15"/>
  <c r="AM291" i="15"/>
  <c r="AN291" i="15"/>
  <c r="AO291" i="15"/>
  <c r="AH292" i="15"/>
  <c r="AJ292" i="15"/>
  <c r="AK292" i="15"/>
  <c r="AL292" i="15"/>
  <c r="AM292" i="15"/>
  <c r="AN292" i="15"/>
  <c r="AO292" i="15"/>
  <c r="AH293" i="15"/>
  <c r="AJ293" i="15"/>
  <c r="AK293" i="15"/>
  <c r="AL293" i="15"/>
  <c r="AM293" i="15"/>
  <c r="AN293" i="15"/>
  <c r="AO293" i="15"/>
  <c r="AH294" i="15"/>
  <c r="AJ294" i="15"/>
  <c r="AK294" i="15"/>
  <c r="AL294" i="15"/>
  <c r="AM294" i="15"/>
  <c r="AN294" i="15"/>
  <c r="AO294" i="15"/>
  <c r="AH295" i="15"/>
  <c r="AJ295" i="15"/>
  <c r="AK295" i="15"/>
  <c r="AL295" i="15"/>
  <c r="AM295" i="15"/>
  <c r="AN295" i="15"/>
  <c r="AO295" i="15"/>
  <c r="AH296" i="15"/>
  <c r="AJ296" i="15"/>
  <c r="AK296" i="15"/>
  <c r="AL296" i="15"/>
  <c r="AM296" i="15"/>
  <c r="AN296" i="15"/>
  <c r="AO296" i="15"/>
  <c r="AH297" i="15"/>
  <c r="AJ297" i="15"/>
  <c r="AK297" i="15"/>
  <c r="AL297" i="15"/>
  <c r="AM297" i="15"/>
  <c r="AN297" i="15"/>
  <c r="AO297" i="15"/>
  <c r="AH298" i="15"/>
  <c r="AJ298" i="15"/>
  <c r="AK298" i="15"/>
  <c r="AL298" i="15"/>
  <c r="AM298" i="15"/>
  <c r="AN298" i="15"/>
  <c r="AO298" i="15"/>
  <c r="AG299" i="15"/>
  <c r="AJ299" i="15"/>
  <c r="AK299" i="15"/>
  <c r="AL299" i="15"/>
  <c r="AM299" i="15"/>
  <c r="AN299" i="15"/>
  <c r="AO299" i="15"/>
  <c r="AG300" i="15"/>
  <c r="AJ300" i="15"/>
  <c r="AK300" i="15"/>
  <c r="AL300" i="15"/>
  <c r="AM300" i="15"/>
  <c r="AN300" i="15"/>
  <c r="AO300" i="15"/>
  <c r="AG301" i="15"/>
  <c r="AJ301" i="15"/>
  <c r="AK301" i="15"/>
  <c r="AL301" i="15"/>
  <c r="AM301" i="15"/>
  <c r="AN301" i="15"/>
  <c r="AO301" i="15"/>
  <c r="AG302" i="15"/>
  <c r="AJ302" i="15"/>
  <c r="AK302" i="15"/>
  <c r="AL302" i="15"/>
  <c r="AM302" i="15"/>
  <c r="AN302" i="15"/>
  <c r="AO302" i="15"/>
  <c r="AG303" i="15"/>
  <c r="AJ303" i="15"/>
  <c r="AK303" i="15"/>
  <c r="AL303" i="15"/>
  <c r="AM303" i="15"/>
  <c r="AN303" i="15"/>
  <c r="AO303" i="15"/>
  <c r="AG304" i="15"/>
  <c r="AJ304" i="15"/>
  <c r="AK304" i="15"/>
  <c r="AL304" i="15"/>
  <c r="AM304" i="15"/>
  <c r="AN304" i="15"/>
  <c r="AO304" i="15"/>
  <c r="AG305" i="15"/>
  <c r="AJ305" i="15"/>
  <c r="AK305" i="15"/>
  <c r="AL305" i="15"/>
  <c r="AM305" i="15"/>
  <c r="AN305" i="15"/>
  <c r="AO305" i="15"/>
  <c r="AG306" i="15"/>
  <c r="AJ306" i="15"/>
  <c r="AK306" i="15"/>
  <c r="AL306" i="15"/>
  <c r="AM306" i="15"/>
  <c r="AN306" i="15"/>
  <c r="AO306" i="15"/>
  <c r="AG307" i="15"/>
  <c r="AJ307" i="15"/>
  <c r="AK307" i="15"/>
  <c r="AL307" i="15"/>
  <c r="AM307" i="15"/>
  <c r="AN307" i="15"/>
  <c r="AO307" i="15"/>
  <c r="AG308" i="15"/>
  <c r="AJ308" i="15"/>
  <c r="AM308" i="15"/>
  <c r="AN308" i="15"/>
  <c r="AO308" i="15"/>
  <c r="AG309" i="15"/>
  <c r="AJ309" i="15"/>
  <c r="AM309" i="15"/>
  <c r="AN309" i="15"/>
  <c r="AO309" i="15"/>
  <c r="AG310" i="15"/>
  <c r="AJ310" i="15"/>
  <c r="AK310" i="15"/>
  <c r="AL310" i="15"/>
  <c r="AM310" i="15"/>
  <c r="AN310" i="15"/>
  <c r="AO310" i="15"/>
  <c r="AG311" i="15"/>
  <c r="AJ311" i="15"/>
  <c r="AK311" i="15"/>
  <c r="AL311" i="15"/>
  <c r="AM311" i="15"/>
  <c r="AN311" i="15"/>
  <c r="AO311" i="15"/>
  <c r="AG312" i="15"/>
  <c r="AJ312" i="15"/>
  <c r="AK312" i="15"/>
  <c r="AL312" i="15"/>
  <c r="AM312" i="15"/>
  <c r="AN312" i="15"/>
  <c r="AO312" i="15"/>
  <c r="AG313" i="15"/>
  <c r="AH313" i="15"/>
  <c r="AI313" i="15"/>
  <c r="AJ313" i="15"/>
  <c r="AK313" i="15"/>
  <c r="AL313" i="15"/>
  <c r="AM313" i="15"/>
  <c r="AN313" i="15"/>
  <c r="AO313" i="15"/>
  <c r="AG314" i="15"/>
  <c r="AH314" i="15"/>
  <c r="AI314" i="15"/>
  <c r="AJ314" i="15"/>
  <c r="AK314" i="15"/>
  <c r="AL314" i="15"/>
  <c r="AM314" i="15"/>
  <c r="AN314" i="15"/>
  <c r="AO314" i="15"/>
  <c r="AH315" i="15"/>
  <c r="AJ315" i="15"/>
  <c r="AM315" i="15"/>
  <c r="AN315" i="15"/>
  <c r="AO315" i="15"/>
  <c r="AH316" i="15"/>
  <c r="AJ316" i="15"/>
  <c r="AM316" i="15"/>
  <c r="AN316" i="15"/>
  <c r="AO316" i="15"/>
  <c r="AH317" i="15"/>
  <c r="AJ317" i="15"/>
  <c r="AM317" i="15"/>
  <c r="AN317" i="15"/>
  <c r="AO317" i="15"/>
  <c r="AH318" i="15"/>
  <c r="AJ318" i="15"/>
  <c r="AM318" i="15"/>
  <c r="AN318" i="15"/>
  <c r="AO318" i="15"/>
  <c r="AH319" i="15"/>
  <c r="AJ319" i="15"/>
  <c r="AM319" i="15"/>
  <c r="AN319" i="15"/>
  <c r="AO319" i="15"/>
  <c r="AG320" i="15"/>
  <c r="AJ320" i="15"/>
  <c r="AK320" i="15"/>
  <c r="AL320" i="15"/>
  <c r="AM320" i="15"/>
  <c r="AN320" i="15"/>
  <c r="AO320" i="15"/>
  <c r="AH321" i="15"/>
  <c r="AJ321" i="15"/>
  <c r="AK321" i="15"/>
  <c r="AL321" i="15"/>
  <c r="AM321" i="15"/>
  <c r="AN321" i="15"/>
  <c r="AO321" i="15"/>
  <c r="AG322" i="15"/>
  <c r="AJ322" i="15"/>
  <c r="AK322" i="15"/>
  <c r="AL322" i="15"/>
  <c r="AM322" i="15"/>
  <c r="AN322" i="15"/>
  <c r="AO322" i="15"/>
  <c r="AH323" i="15"/>
  <c r="AJ323" i="15"/>
  <c r="AK323" i="15"/>
  <c r="AL323" i="15"/>
  <c r="AM323" i="15"/>
  <c r="AN323" i="15"/>
  <c r="AO323" i="15"/>
  <c r="AO5" i="15"/>
  <c r="AN5" i="15"/>
  <c r="AM5" i="15"/>
  <c r="AL5" i="15"/>
  <c r="AK5" i="15"/>
  <c r="AJ5" i="15"/>
  <c r="AG5" i="15"/>
  <c r="AB5" i="15" l="1"/>
  <c r="AC5" i="15"/>
  <c r="W6" i="15" l="1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50" i="15"/>
  <c r="W51" i="15"/>
  <c r="W52" i="15"/>
  <c r="W53" i="15"/>
  <c r="W54" i="15"/>
  <c r="W55" i="15"/>
  <c r="W56" i="15"/>
  <c r="W57" i="15"/>
  <c r="W58" i="15"/>
  <c r="W59" i="15"/>
  <c r="W60" i="15"/>
  <c r="W61" i="15"/>
  <c r="W62" i="15"/>
  <c r="W63" i="15"/>
  <c r="W64" i="15"/>
  <c r="W65" i="15"/>
  <c r="W66" i="15"/>
  <c r="W67" i="15"/>
  <c r="W68" i="15"/>
  <c r="W69" i="15"/>
  <c r="W70" i="15"/>
  <c r="W71" i="15"/>
  <c r="W72" i="15"/>
  <c r="W73" i="15"/>
  <c r="W74" i="15"/>
  <c r="W75" i="15"/>
  <c r="W76" i="15"/>
  <c r="W77" i="15"/>
  <c r="W78" i="15"/>
  <c r="W79" i="15"/>
  <c r="W80" i="15"/>
  <c r="W81" i="15"/>
  <c r="W82" i="15"/>
  <c r="W83" i="15"/>
  <c r="W84" i="15"/>
  <c r="W85" i="15"/>
  <c r="W86" i="15"/>
  <c r="W87" i="15"/>
  <c r="W88" i="15"/>
  <c r="W89" i="15"/>
  <c r="W90" i="15"/>
  <c r="W91" i="15"/>
  <c r="W92" i="15"/>
  <c r="W93" i="15"/>
  <c r="W94" i="15"/>
  <c r="W95" i="15"/>
  <c r="W96" i="15"/>
  <c r="W97" i="15"/>
  <c r="W98" i="15"/>
  <c r="W99" i="15"/>
  <c r="W100" i="15"/>
  <c r="W101" i="15"/>
  <c r="W102" i="15"/>
  <c r="W103" i="15"/>
  <c r="W104" i="15"/>
  <c r="W105" i="15"/>
  <c r="W106" i="15"/>
  <c r="W107" i="15"/>
  <c r="W108" i="15"/>
  <c r="W109" i="15"/>
  <c r="W110" i="15"/>
  <c r="W111" i="15"/>
  <c r="W112" i="15"/>
  <c r="W113" i="15"/>
  <c r="W114" i="15"/>
  <c r="W115" i="15"/>
  <c r="W116" i="15"/>
  <c r="W117" i="15"/>
  <c r="W118" i="15"/>
  <c r="W119" i="15"/>
  <c r="W120" i="15"/>
  <c r="W121" i="15"/>
  <c r="W122" i="15"/>
  <c r="W123" i="15"/>
  <c r="W124" i="15"/>
  <c r="W125" i="15"/>
  <c r="W126" i="15"/>
  <c r="W127" i="15"/>
  <c r="W128" i="15"/>
  <c r="W129" i="15"/>
  <c r="W130" i="15"/>
  <c r="W131" i="15"/>
  <c r="W132" i="15"/>
  <c r="W133" i="15"/>
  <c r="W134" i="15"/>
  <c r="W135" i="15"/>
  <c r="W136" i="15"/>
  <c r="W137" i="15"/>
  <c r="W138" i="15"/>
  <c r="W139" i="15"/>
  <c r="W140" i="15"/>
  <c r="W141" i="15"/>
  <c r="W142" i="15"/>
  <c r="W143" i="15"/>
  <c r="W144" i="15"/>
  <c r="W145" i="15"/>
  <c r="W146" i="15"/>
  <c r="W147" i="15"/>
  <c r="W148" i="15"/>
  <c r="W149" i="15"/>
  <c r="W150" i="15"/>
  <c r="W151" i="15"/>
  <c r="W152" i="15"/>
  <c r="W153" i="15"/>
  <c r="W154" i="15"/>
  <c r="W155" i="15"/>
  <c r="W156" i="15"/>
  <c r="W157" i="15"/>
  <c r="W158" i="15"/>
  <c r="W159" i="15"/>
  <c r="W160" i="15"/>
  <c r="W161" i="15"/>
  <c r="W162" i="15"/>
  <c r="W163" i="15"/>
  <c r="W164" i="15"/>
  <c r="W165" i="15"/>
  <c r="W166" i="15"/>
  <c r="W167" i="15"/>
  <c r="W168" i="15"/>
  <c r="W169" i="15"/>
  <c r="W170" i="15"/>
  <c r="W171" i="15"/>
  <c r="W172" i="15"/>
  <c r="W173" i="15"/>
  <c r="W174" i="15"/>
  <c r="W175" i="15"/>
  <c r="W176" i="15"/>
  <c r="W177" i="15"/>
  <c r="W178" i="15"/>
  <c r="W179" i="15"/>
  <c r="W180" i="15"/>
  <c r="W181" i="15"/>
  <c r="W182" i="15"/>
  <c r="W183" i="15"/>
  <c r="W184" i="15"/>
  <c r="W185" i="15"/>
  <c r="W186" i="15"/>
  <c r="W187" i="15"/>
  <c r="W188" i="15"/>
  <c r="W189" i="15"/>
  <c r="W190" i="15"/>
  <c r="W191" i="15"/>
  <c r="W192" i="15"/>
  <c r="W193" i="15"/>
  <c r="W194" i="15"/>
  <c r="W195" i="15"/>
  <c r="W196" i="15"/>
  <c r="W197" i="15"/>
  <c r="W198" i="15"/>
  <c r="W199" i="15"/>
  <c r="W200" i="15"/>
  <c r="W201" i="15"/>
  <c r="W202" i="15"/>
  <c r="W203" i="15"/>
  <c r="W204" i="15"/>
  <c r="W205" i="15"/>
  <c r="W206" i="15"/>
  <c r="W207" i="15"/>
  <c r="W208" i="15"/>
  <c r="W209" i="15"/>
  <c r="W210" i="15"/>
  <c r="W211" i="15"/>
  <c r="W212" i="15"/>
  <c r="W213" i="15"/>
  <c r="W214" i="15"/>
  <c r="W215" i="15"/>
  <c r="W216" i="15"/>
  <c r="W217" i="15"/>
  <c r="W218" i="15"/>
  <c r="W219" i="15"/>
  <c r="W220" i="15"/>
  <c r="W221" i="15"/>
  <c r="W222" i="15"/>
  <c r="W223" i="15"/>
  <c r="W224" i="15"/>
  <c r="W225" i="15"/>
  <c r="W226" i="15"/>
  <c r="W227" i="15"/>
  <c r="W228" i="15"/>
  <c r="W229" i="15"/>
  <c r="W230" i="15"/>
  <c r="W231" i="15"/>
  <c r="W232" i="15"/>
  <c r="W233" i="15"/>
  <c r="W234" i="15"/>
  <c r="W235" i="15"/>
  <c r="W236" i="15"/>
  <c r="W237" i="15"/>
  <c r="W238" i="15"/>
  <c r="W239" i="15"/>
  <c r="W240" i="15"/>
  <c r="W241" i="15"/>
  <c r="W242" i="15"/>
  <c r="W243" i="15"/>
  <c r="W244" i="15"/>
  <c r="W245" i="15"/>
  <c r="W246" i="15"/>
  <c r="W247" i="15"/>
  <c r="W248" i="15"/>
  <c r="W249" i="15"/>
  <c r="W250" i="15"/>
  <c r="W251" i="15"/>
  <c r="W252" i="15"/>
  <c r="W253" i="15"/>
  <c r="W254" i="15"/>
  <c r="W255" i="15"/>
  <c r="W256" i="15"/>
  <c r="W257" i="15"/>
  <c r="W258" i="15"/>
  <c r="W259" i="15"/>
  <c r="W260" i="15"/>
  <c r="W261" i="15"/>
  <c r="W262" i="15"/>
  <c r="W263" i="15"/>
  <c r="W264" i="15"/>
  <c r="W265" i="15"/>
  <c r="W266" i="15"/>
  <c r="W267" i="15"/>
  <c r="W268" i="15"/>
  <c r="W269" i="15"/>
  <c r="W270" i="15"/>
  <c r="W271" i="15"/>
  <c r="W272" i="15"/>
  <c r="W273" i="15"/>
  <c r="W274" i="15"/>
  <c r="W275" i="15"/>
  <c r="W276" i="15"/>
  <c r="W277" i="15"/>
  <c r="W278" i="15"/>
  <c r="W279" i="15"/>
  <c r="W280" i="15"/>
  <c r="W281" i="15"/>
  <c r="W282" i="15"/>
  <c r="W283" i="15"/>
  <c r="W284" i="15"/>
  <c r="W285" i="15"/>
  <c r="W286" i="15"/>
  <c r="W287" i="15"/>
  <c r="W288" i="15"/>
  <c r="W289" i="15"/>
  <c r="W290" i="15"/>
  <c r="W291" i="15"/>
  <c r="W292" i="15"/>
  <c r="W293" i="15"/>
  <c r="W294" i="15"/>
  <c r="W295" i="15"/>
  <c r="W296" i="15"/>
  <c r="W297" i="15"/>
  <c r="W298" i="15"/>
  <c r="W299" i="15"/>
  <c r="W300" i="15"/>
  <c r="W301" i="15"/>
  <c r="W302" i="15"/>
  <c r="W303" i="15"/>
  <c r="W304" i="15"/>
  <c r="W305" i="15"/>
  <c r="W306" i="15"/>
  <c r="W307" i="15"/>
  <c r="W308" i="15"/>
  <c r="W309" i="15"/>
  <c r="W310" i="15"/>
  <c r="W311" i="15"/>
  <c r="W312" i="15"/>
  <c r="W313" i="15"/>
  <c r="W314" i="15"/>
  <c r="W315" i="15"/>
  <c r="W316" i="15"/>
  <c r="W317" i="15"/>
  <c r="W318" i="15"/>
  <c r="W319" i="15"/>
  <c r="W320" i="15"/>
  <c r="W321" i="15"/>
  <c r="W322" i="15"/>
  <c r="W323" i="15"/>
  <c r="W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111" i="15"/>
  <c r="P112" i="15"/>
  <c r="P113" i="15"/>
  <c r="P114" i="15"/>
  <c r="P115" i="15"/>
  <c r="P116" i="15"/>
  <c r="P117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0" i="15"/>
  <c r="P131" i="15"/>
  <c r="P132" i="15"/>
  <c r="P133" i="15"/>
  <c r="P134" i="15"/>
  <c r="P135" i="15"/>
  <c r="P136" i="15"/>
  <c r="P137" i="15"/>
  <c r="P138" i="15"/>
  <c r="P139" i="15"/>
  <c r="P140" i="15"/>
  <c r="P141" i="15"/>
  <c r="P142" i="15"/>
  <c r="P143" i="15"/>
  <c r="P144" i="15"/>
  <c r="P145" i="15"/>
  <c r="P146" i="15"/>
  <c r="P147" i="15"/>
  <c r="P148" i="15"/>
  <c r="P149" i="15"/>
  <c r="P150" i="15"/>
  <c r="P151" i="15"/>
  <c r="P152" i="15"/>
  <c r="P153" i="15"/>
  <c r="P154" i="15"/>
  <c r="P155" i="15"/>
  <c r="P156" i="15"/>
  <c r="P157" i="15"/>
  <c r="P158" i="15"/>
  <c r="P159" i="15"/>
  <c r="P160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176" i="15"/>
  <c r="P177" i="15"/>
  <c r="P178" i="15"/>
  <c r="P179" i="15"/>
  <c r="P180" i="15"/>
  <c r="P181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P208" i="15"/>
  <c r="P209" i="15"/>
  <c r="P210" i="15"/>
  <c r="P211" i="15"/>
  <c r="P212" i="15"/>
  <c r="P213" i="15"/>
  <c r="P214" i="15"/>
  <c r="P215" i="15"/>
  <c r="P216" i="15"/>
  <c r="P217" i="15"/>
  <c r="P218" i="15"/>
  <c r="P219" i="15"/>
  <c r="P220" i="15"/>
  <c r="P221" i="15"/>
  <c r="P222" i="15"/>
  <c r="P223" i="15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P236" i="15"/>
  <c r="P237" i="15"/>
  <c r="P238" i="15"/>
  <c r="P239" i="15"/>
  <c r="P240" i="15"/>
  <c r="P241" i="15"/>
  <c r="P242" i="15"/>
  <c r="P243" i="15"/>
  <c r="P244" i="15"/>
  <c r="P245" i="15"/>
  <c r="P246" i="15"/>
  <c r="P247" i="15"/>
  <c r="P248" i="15"/>
  <c r="P249" i="15"/>
  <c r="P250" i="15"/>
  <c r="P251" i="15"/>
  <c r="P252" i="15"/>
  <c r="P253" i="15"/>
  <c r="P254" i="15"/>
  <c r="P255" i="15"/>
  <c r="P256" i="15"/>
  <c r="P257" i="15"/>
  <c r="P258" i="15"/>
  <c r="P259" i="15"/>
  <c r="P260" i="15"/>
  <c r="P261" i="15"/>
  <c r="P262" i="15"/>
  <c r="P263" i="15"/>
  <c r="P264" i="15"/>
  <c r="P265" i="15"/>
  <c r="P266" i="15"/>
  <c r="P267" i="15"/>
  <c r="P268" i="15"/>
  <c r="P269" i="15"/>
  <c r="P270" i="15"/>
  <c r="P271" i="15"/>
  <c r="P272" i="15"/>
  <c r="P273" i="15"/>
  <c r="P274" i="15"/>
  <c r="P275" i="15"/>
  <c r="P276" i="15"/>
  <c r="P277" i="15"/>
  <c r="P278" i="15"/>
  <c r="P279" i="15"/>
  <c r="P280" i="15"/>
  <c r="P281" i="15"/>
  <c r="P282" i="15"/>
  <c r="P283" i="15"/>
  <c r="P284" i="15"/>
  <c r="P285" i="15"/>
  <c r="P286" i="15"/>
  <c r="P287" i="15"/>
  <c r="P288" i="15"/>
  <c r="P289" i="15"/>
  <c r="P290" i="15"/>
  <c r="P291" i="15"/>
  <c r="P292" i="15"/>
  <c r="P293" i="15"/>
  <c r="P294" i="15"/>
  <c r="P295" i="15"/>
  <c r="P296" i="15"/>
  <c r="P297" i="15"/>
  <c r="P298" i="15"/>
  <c r="P299" i="15"/>
  <c r="P300" i="15"/>
  <c r="P301" i="15"/>
  <c r="P302" i="15"/>
  <c r="P303" i="15"/>
  <c r="P304" i="15"/>
  <c r="P305" i="15"/>
  <c r="P306" i="15"/>
  <c r="P307" i="15"/>
  <c r="P308" i="15"/>
  <c r="P309" i="15"/>
  <c r="P310" i="15"/>
  <c r="P311" i="15"/>
  <c r="P312" i="15"/>
  <c r="P313" i="15"/>
  <c r="P314" i="15"/>
  <c r="P315" i="15"/>
  <c r="P316" i="15"/>
  <c r="P317" i="15"/>
  <c r="P318" i="15"/>
  <c r="P319" i="15"/>
  <c r="P320" i="15"/>
  <c r="P321" i="15"/>
  <c r="P322" i="15"/>
  <c r="P323" i="15"/>
  <c r="P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5" i="15"/>
  <c r="G2" i="15"/>
  <c r="K2" i="15"/>
  <c r="AG316" i="15" l="1"/>
  <c r="AI316" i="15"/>
  <c r="AG298" i="15"/>
  <c r="AI298" i="15"/>
  <c r="AI268" i="15"/>
  <c r="AH268" i="15"/>
  <c r="AI238" i="15"/>
  <c r="AH238" i="15"/>
  <c r="AG214" i="15"/>
  <c r="AI214" i="15"/>
  <c r="AI190" i="15"/>
  <c r="AH190" i="15"/>
  <c r="AI160" i="15"/>
  <c r="AH160" i="15"/>
  <c r="AG142" i="15"/>
  <c r="AI142" i="15"/>
  <c r="AI118" i="15"/>
  <c r="AH118" i="15"/>
  <c r="AI94" i="15"/>
  <c r="AG94" i="15"/>
  <c r="AI70" i="15"/>
  <c r="AG70" i="15"/>
  <c r="AI40" i="15"/>
  <c r="AG40" i="15"/>
  <c r="AI16" i="15"/>
  <c r="AH16" i="15"/>
  <c r="AL167" i="15"/>
  <c r="AK167" i="15"/>
  <c r="AL59" i="15"/>
  <c r="AJ59" i="15"/>
  <c r="AL23" i="15"/>
  <c r="AK23" i="15"/>
  <c r="AO186" i="15"/>
  <c r="AN186" i="15"/>
  <c r="AI317" i="15"/>
  <c r="AG317" i="15"/>
  <c r="AI281" i="15"/>
  <c r="AG281" i="15"/>
  <c r="AI257" i="15"/>
  <c r="AH257" i="15"/>
  <c r="AI227" i="15"/>
  <c r="AG227" i="15"/>
  <c r="AI197" i="15"/>
  <c r="AH197" i="15"/>
  <c r="AI173" i="15"/>
  <c r="AG173" i="15"/>
  <c r="AI161" i="15"/>
  <c r="AG161" i="15"/>
  <c r="AI137" i="15"/>
  <c r="AH137" i="15"/>
  <c r="AI113" i="15"/>
  <c r="AG113" i="15"/>
  <c r="AI71" i="15"/>
  <c r="AG71" i="15"/>
  <c r="AI47" i="15"/>
  <c r="AG47" i="15"/>
  <c r="AI23" i="15"/>
  <c r="AG23" i="15"/>
  <c r="AL240" i="15"/>
  <c r="AK240" i="15"/>
  <c r="AL186" i="15"/>
  <c r="AK186" i="15"/>
  <c r="AL144" i="15"/>
  <c r="AK144" i="15"/>
  <c r="AL120" i="15"/>
  <c r="AJ120" i="15"/>
  <c r="AL114" i="15"/>
  <c r="AJ114" i="15"/>
  <c r="AL108" i="15"/>
  <c r="AK108" i="15"/>
  <c r="AL66" i="15"/>
  <c r="AJ66" i="15"/>
  <c r="AL60" i="15"/>
  <c r="AJ60" i="15"/>
  <c r="AL36" i="15"/>
  <c r="AK36" i="15"/>
  <c r="AL30" i="15"/>
  <c r="AJ30" i="15"/>
  <c r="AL24" i="15"/>
  <c r="AK24" i="15"/>
  <c r="AO187" i="15"/>
  <c r="AN187" i="15"/>
  <c r="AI5" i="15"/>
  <c r="AH5" i="15"/>
  <c r="AG318" i="15"/>
  <c r="AI318" i="15"/>
  <c r="AI312" i="15"/>
  <c r="AH312" i="15"/>
  <c r="AI306" i="15"/>
  <c r="AH306" i="15"/>
  <c r="AI300" i="15"/>
  <c r="AH300" i="15"/>
  <c r="AG294" i="15"/>
  <c r="AI294" i="15"/>
  <c r="AG288" i="15"/>
  <c r="AI288" i="15"/>
  <c r="AG282" i="15"/>
  <c r="AI282" i="15"/>
  <c r="AI276" i="15"/>
  <c r="AG276" i="15"/>
  <c r="AI270" i="15"/>
  <c r="AH270" i="15"/>
  <c r="AI264" i="15"/>
  <c r="AH264" i="15"/>
  <c r="AI258" i="15"/>
  <c r="AH258" i="15"/>
  <c r="AI252" i="15"/>
  <c r="AH252" i="15"/>
  <c r="AI240" i="15"/>
  <c r="AH240" i="15"/>
  <c r="AI234" i="15"/>
  <c r="AH234" i="15"/>
  <c r="AG228" i="15"/>
  <c r="AI228" i="15"/>
  <c r="AG222" i="15"/>
  <c r="AI222" i="15"/>
  <c r="AG216" i="15"/>
  <c r="AI216" i="15"/>
  <c r="AG210" i="15"/>
  <c r="AI210" i="15"/>
  <c r="AI198" i="15"/>
  <c r="AH198" i="15"/>
  <c r="AI192" i="15"/>
  <c r="AH192" i="15"/>
  <c r="AI186" i="15"/>
  <c r="AH186" i="15"/>
  <c r="AI180" i="15"/>
  <c r="AH180" i="15"/>
  <c r="AI174" i="15"/>
  <c r="AG174" i="15"/>
  <c r="AI168" i="15"/>
  <c r="AH168" i="15"/>
  <c r="AI162" i="15"/>
  <c r="AH162" i="15"/>
  <c r="AI156" i="15"/>
  <c r="AH156" i="15"/>
  <c r="AG150" i="15"/>
  <c r="AI150" i="15"/>
  <c r="AI144" i="15"/>
  <c r="AH144" i="15"/>
  <c r="AG138" i="15"/>
  <c r="AI138" i="15"/>
  <c r="AI126" i="15"/>
  <c r="AH126" i="15"/>
  <c r="AI120" i="15"/>
  <c r="AG120" i="15"/>
  <c r="AG114" i="15"/>
  <c r="AI114" i="15"/>
  <c r="AI108" i="15"/>
  <c r="AG108" i="15"/>
  <c r="AI102" i="15"/>
  <c r="AH102" i="15"/>
  <c r="AI96" i="15"/>
  <c r="AG96" i="15"/>
  <c r="AI84" i="15"/>
  <c r="AH84" i="15"/>
  <c r="AI78" i="15"/>
  <c r="AG78" i="15"/>
  <c r="AI72" i="15"/>
  <c r="AG72" i="15"/>
  <c r="AI66" i="15"/>
  <c r="AG66" i="15"/>
  <c r="AI60" i="15"/>
  <c r="AG60" i="15"/>
  <c r="AI54" i="15"/>
  <c r="AG54" i="15"/>
  <c r="AI48" i="15"/>
  <c r="AG48" i="15"/>
  <c r="AI42" i="15"/>
  <c r="AG42" i="15"/>
  <c r="AI36" i="15"/>
  <c r="AG36" i="15"/>
  <c r="AI30" i="15"/>
  <c r="AG30" i="15"/>
  <c r="AI24" i="15"/>
  <c r="AG24" i="15"/>
  <c r="AI18" i="15"/>
  <c r="AH18" i="15"/>
  <c r="AI12" i="15"/>
  <c r="AH12" i="15"/>
  <c r="AI6" i="15"/>
  <c r="AH6" i="15"/>
  <c r="AL319" i="15"/>
  <c r="AK319" i="15"/>
  <c r="AL247" i="15"/>
  <c r="AJ247" i="15"/>
  <c r="AL241" i="15"/>
  <c r="AK241" i="15"/>
  <c r="AL187" i="15"/>
  <c r="AK187" i="15"/>
  <c r="AL181" i="15"/>
  <c r="AK181" i="15"/>
  <c r="AL169" i="15"/>
  <c r="AK169" i="15"/>
  <c r="AJ163" i="15"/>
  <c r="AL163" i="15"/>
  <c r="AL145" i="15"/>
  <c r="AK145" i="15"/>
  <c r="AL121" i="15"/>
  <c r="AJ121" i="15"/>
  <c r="AJ115" i="15"/>
  <c r="AL115" i="15"/>
  <c r="AL109" i="15"/>
  <c r="AK109" i="15"/>
  <c r="AL67" i="15"/>
  <c r="AJ67" i="15"/>
  <c r="AL61" i="15"/>
  <c r="AJ61" i="15"/>
  <c r="AL55" i="15"/>
  <c r="AJ55" i="15"/>
  <c r="AL37" i="15"/>
  <c r="AK37" i="15"/>
  <c r="AL31" i="15"/>
  <c r="AJ31" i="15"/>
  <c r="AL25" i="15"/>
  <c r="AK25" i="15"/>
  <c r="AI310" i="15"/>
  <c r="AH310" i="15"/>
  <c r="AG280" i="15"/>
  <c r="AI280" i="15"/>
  <c r="AI256" i="15"/>
  <c r="AH256" i="15"/>
  <c r="AI232" i="15"/>
  <c r="AH232" i="15"/>
  <c r="AG208" i="15"/>
  <c r="AI208" i="15"/>
  <c r="AG184" i="15"/>
  <c r="AI184" i="15"/>
  <c r="AI166" i="15"/>
  <c r="AH166" i="15"/>
  <c r="AI136" i="15"/>
  <c r="AH136" i="15"/>
  <c r="AI112" i="15"/>
  <c r="AG112" i="15"/>
  <c r="AI88" i="15"/>
  <c r="AH88" i="15"/>
  <c r="AI64" i="15"/>
  <c r="AG64" i="15"/>
  <c r="AI46" i="15"/>
  <c r="AG46" i="15"/>
  <c r="AI22" i="15"/>
  <c r="AG22" i="15"/>
  <c r="AL161" i="15"/>
  <c r="AK161" i="15"/>
  <c r="AL113" i="15"/>
  <c r="AJ113" i="15"/>
  <c r="AI311" i="15"/>
  <c r="AH311" i="15"/>
  <c r="AI293" i="15"/>
  <c r="AG293" i="15"/>
  <c r="AI269" i="15"/>
  <c r="AH269" i="15"/>
  <c r="AI239" i="15"/>
  <c r="AH239" i="15"/>
  <c r="AI215" i="15"/>
  <c r="AG215" i="15"/>
  <c r="AI185" i="15"/>
  <c r="AH185" i="15"/>
  <c r="AI155" i="15"/>
  <c r="AH155" i="15"/>
  <c r="AI125" i="15"/>
  <c r="AH125" i="15"/>
  <c r="AI95" i="15"/>
  <c r="AG95" i="15"/>
  <c r="AI65" i="15"/>
  <c r="AG65" i="15"/>
  <c r="AI41" i="15"/>
  <c r="AG41" i="15"/>
  <c r="AI17" i="15"/>
  <c r="AH17" i="15"/>
  <c r="AL168" i="15"/>
  <c r="AK168" i="15"/>
  <c r="AI301" i="15"/>
  <c r="AH301" i="15"/>
  <c r="AI283" i="15"/>
  <c r="AG283" i="15"/>
  <c r="AI259" i="15"/>
  <c r="AH259" i="15"/>
  <c r="AI241" i="15"/>
  <c r="AH241" i="15"/>
  <c r="AI223" i="15"/>
  <c r="AG223" i="15"/>
  <c r="AI187" i="15"/>
  <c r="AG187" i="15"/>
  <c r="AI169" i="15"/>
  <c r="AH169" i="15"/>
  <c r="AI151" i="15"/>
  <c r="AG151" i="15"/>
  <c r="AI133" i="15"/>
  <c r="AH133" i="15"/>
  <c r="AI103" i="15"/>
  <c r="AH103" i="15"/>
  <c r="AI79" i="15"/>
  <c r="AG79" i="15"/>
  <c r="AI43" i="15"/>
  <c r="AG43" i="15"/>
  <c r="AL308" i="15"/>
  <c r="AK308" i="15"/>
  <c r="AL182" i="15"/>
  <c r="AK182" i="15"/>
  <c r="AL164" i="15"/>
  <c r="AK164" i="15"/>
  <c r="AL146" i="15"/>
  <c r="AK146" i="15"/>
  <c r="AL122" i="15"/>
  <c r="AJ122" i="15"/>
  <c r="AL116" i="15"/>
  <c r="AJ116" i="15"/>
  <c r="AL110" i="15"/>
  <c r="AJ110" i="15"/>
  <c r="AL68" i="15"/>
  <c r="AJ68" i="15"/>
  <c r="AL62" i="15"/>
  <c r="AJ62" i="15"/>
  <c r="AL56" i="15"/>
  <c r="AJ56" i="15"/>
  <c r="AL38" i="15"/>
  <c r="AK38" i="15"/>
  <c r="AL32" i="15"/>
  <c r="AJ32" i="15"/>
  <c r="AL26" i="15"/>
  <c r="AK26" i="15"/>
  <c r="AL20" i="15"/>
  <c r="AK20" i="15"/>
  <c r="AI322" i="15"/>
  <c r="AH322" i="15"/>
  <c r="AG292" i="15"/>
  <c r="AI292" i="15"/>
  <c r="AI262" i="15"/>
  <c r="AH262" i="15"/>
  <c r="AI244" i="15"/>
  <c r="AH244" i="15"/>
  <c r="AG220" i="15"/>
  <c r="AI220" i="15"/>
  <c r="AI196" i="15"/>
  <c r="AH196" i="15"/>
  <c r="AG172" i="15"/>
  <c r="AI172" i="15"/>
  <c r="AI148" i="15"/>
  <c r="AH148" i="15"/>
  <c r="AI124" i="15"/>
  <c r="AH124" i="15"/>
  <c r="AI100" i="15"/>
  <c r="AH100" i="15"/>
  <c r="AI76" i="15"/>
  <c r="AG76" i="15"/>
  <c r="AI58" i="15"/>
  <c r="AG58" i="15"/>
  <c r="AI34" i="15"/>
  <c r="AG34" i="15"/>
  <c r="AI10" i="15"/>
  <c r="AH10" i="15"/>
  <c r="AL185" i="15"/>
  <c r="AK185" i="15"/>
  <c r="AL107" i="15"/>
  <c r="AK107" i="15"/>
  <c r="AL65" i="15"/>
  <c r="AJ65" i="15"/>
  <c r="AL29" i="15"/>
  <c r="AK29" i="15"/>
  <c r="AI323" i="15"/>
  <c r="AG323" i="15"/>
  <c r="AI299" i="15"/>
  <c r="AH299" i="15"/>
  <c r="AI275" i="15"/>
  <c r="AG275" i="15"/>
  <c r="AI251" i="15"/>
  <c r="AH251" i="15"/>
  <c r="AI221" i="15"/>
  <c r="AG221" i="15"/>
  <c r="AI179" i="15"/>
  <c r="AH179" i="15"/>
  <c r="AI149" i="15"/>
  <c r="AG149" i="15"/>
  <c r="AI119" i="15"/>
  <c r="AH119" i="15"/>
  <c r="AI101" i="15"/>
  <c r="AG101" i="15"/>
  <c r="AI77" i="15"/>
  <c r="AG77" i="15"/>
  <c r="AI53" i="15"/>
  <c r="AG53" i="15"/>
  <c r="AI35" i="15"/>
  <c r="AG35" i="15"/>
  <c r="AI11" i="15"/>
  <c r="AH11" i="15"/>
  <c r="AL162" i="15"/>
  <c r="AJ162" i="15"/>
  <c r="AI307" i="15"/>
  <c r="AH307" i="15"/>
  <c r="AI289" i="15"/>
  <c r="AG289" i="15"/>
  <c r="AI265" i="15"/>
  <c r="AH265" i="15"/>
  <c r="AI247" i="15"/>
  <c r="AH247" i="15"/>
  <c r="AI229" i="15"/>
  <c r="AG229" i="15"/>
  <c r="AI211" i="15"/>
  <c r="AG211" i="15"/>
  <c r="AI193" i="15"/>
  <c r="AH193" i="15"/>
  <c r="AI175" i="15"/>
  <c r="AH175" i="15"/>
  <c r="AI157" i="15"/>
  <c r="AH157" i="15"/>
  <c r="AI139" i="15"/>
  <c r="AG139" i="15"/>
  <c r="AI121" i="15"/>
  <c r="AG121" i="15"/>
  <c r="AI109" i="15"/>
  <c r="AG109" i="15"/>
  <c r="AI85" i="15"/>
  <c r="AH85" i="15"/>
  <c r="AI73" i="15"/>
  <c r="AG73" i="15"/>
  <c r="AI61" i="15"/>
  <c r="AG61" i="15"/>
  <c r="AI49" i="15"/>
  <c r="AG49" i="15"/>
  <c r="AI31" i="15"/>
  <c r="AG31" i="15"/>
  <c r="AI19" i="15"/>
  <c r="AH19" i="15"/>
  <c r="AI7" i="15"/>
  <c r="AH7" i="15"/>
  <c r="AI320" i="15"/>
  <c r="AH320" i="15"/>
  <c r="AI308" i="15"/>
  <c r="AH308" i="15"/>
  <c r="AG296" i="15"/>
  <c r="AI296" i="15"/>
  <c r="AG284" i="15"/>
  <c r="AI284" i="15"/>
  <c r="AI260" i="15"/>
  <c r="AH260" i="15"/>
  <c r="AI254" i="15"/>
  <c r="AH254" i="15"/>
  <c r="AI236" i="15"/>
  <c r="AH236" i="15"/>
  <c r="AG224" i="15"/>
  <c r="AI224" i="15"/>
  <c r="AI212" i="15"/>
  <c r="AG212" i="15"/>
  <c r="AI194" i="15"/>
  <c r="AH194" i="15"/>
  <c r="AG182" i="15"/>
  <c r="AI182" i="15"/>
  <c r="AI170" i="15"/>
  <c r="AG170" i="15"/>
  <c r="AI146" i="15"/>
  <c r="AH146" i="15"/>
  <c r="AI134" i="15"/>
  <c r="AH134" i="15"/>
  <c r="AI128" i="15"/>
  <c r="AH128" i="15"/>
  <c r="AI122" i="15"/>
  <c r="AG122" i="15"/>
  <c r="AI116" i="15"/>
  <c r="AG116" i="15"/>
  <c r="AI110" i="15"/>
  <c r="AG110" i="15"/>
  <c r="AI104" i="15"/>
  <c r="AH104" i="15"/>
  <c r="AI98" i="15"/>
  <c r="AG98" i="15"/>
  <c r="AI86" i="15"/>
  <c r="AH86" i="15"/>
  <c r="AI80" i="15"/>
  <c r="AG80" i="15"/>
  <c r="AG74" i="15"/>
  <c r="AI74" i="15"/>
  <c r="AI68" i="15"/>
  <c r="AG68" i="15"/>
  <c r="AI62" i="15"/>
  <c r="AG62" i="15"/>
  <c r="AI56" i="15"/>
  <c r="AG56" i="15"/>
  <c r="AI50" i="15"/>
  <c r="AG50" i="15"/>
  <c r="AI44" i="15"/>
  <c r="AG44" i="15"/>
  <c r="AI38" i="15"/>
  <c r="AG38" i="15"/>
  <c r="AI32" i="15"/>
  <c r="AG32" i="15"/>
  <c r="AI26" i="15"/>
  <c r="AG26" i="15"/>
  <c r="AI20" i="15"/>
  <c r="AG20" i="15"/>
  <c r="AI14" i="15"/>
  <c r="AH14" i="15"/>
  <c r="AI8" i="15"/>
  <c r="AH8" i="15"/>
  <c r="AL315" i="15"/>
  <c r="AK315" i="15"/>
  <c r="AL309" i="15"/>
  <c r="AK309" i="15"/>
  <c r="AJ249" i="15"/>
  <c r="AL249" i="15"/>
  <c r="AL183" i="15"/>
  <c r="AJ183" i="15"/>
  <c r="AL165" i="15"/>
  <c r="AK165" i="15"/>
  <c r="AL159" i="15"/>
  <c r="AK159" i="15"/>
  <c r="AL147" i="15"/>
  <c r="AK147" i="15"/>
  <c r="AJ117" i="15"/>
  <c r="AL117" i="15"/>
  <c r="AJ111" i="15"/>
  <c r="AL111" i="15"/>
  <c r="AL69" i="15"/>
  <c r="AJ69" i="15"/>
  <c r="AL63" i="15"/>
  <c r="AJ63" i="15"/>
  <c r="AL57" i="15"/>
  <c r="AJ57" i="15"/>
  <c r="AL33" i="15"/>
  <c r="AJ33" i="15"/>
  <c r="AL27" i="15"/>
  <c r="AK27" i="15"/>
  <c r="AL21" i="15"/>
  <c r="AK21" i="15"/>
  <c r="AI304" i="15"/>
  <c r="AH304" i="15"/>
  <c r="AI286" i="15"/>
  <c r="AG286" i="15"/>
  <c r="AI250" i="15"/>
  <c r="AH250" i="15"/>
  <c r="AG226" i="15"/>
  <c r="AI226" i="15"/>
  <c r="AI202" i="15"/>
  <c r="AH202" i="15"/>
  <c r="AI178" i="15"/>
  <c r="AH178" i="15"/>
  <c r="AI154" i="15"/>
  <c r="AH154" i="15"/>
  <c r="AI130" i="15"/>
  <c r="AH130" i="15"/>
  <c r="AI106" i="15"/>
  <c r="AG106" i="15"/>
  <c r="AI82" i="15"/>
  <c r="AG82" i="15"/>
  <c r="AI52" i="15"/>
  <c r="AG52" i="15"/>
  <c r="AI28" i="15"/>
  <c r="AG28" i="15"/>
  <c r="AL317" i="15"/>
  <c r="AK317" i="15"/>
  <c r="AJ251" i="15"/>
  <c r="AL251" i="15"/>
  <c r="AL119" i="15"/>
  <c r="AK119" i="15"/>
  <c r="AL35" i="15"/>
  <c r="AK35" i="15"/>
  <c r="AI305" i="15"/>
  <c r="AH305" i="15"/>
  <c r="AI287" i="15"/>
  <c r="AG287" i="15"/>
  <c r="AI263" i="15"/>
  <c r="AH263" i="15"/>
  <c r="AI233" i="15"/>
  <c r="AH233" i="15"/>
  <c r="AI209" i="15"/>
  <c r="AG209" i="15"/>
  <c r="AI191" i="15"/>
  <c r="AH191" i="15"/>
  <c r="AI167" i="15"/>
  <c r="AH167" i="15"/>
  <c r="AI143" i="15"/>
  <c r="AH143" i="15"/>
  <c r="AI107" i="15"/>
  <c r="AG107" i="15"/>
  <c r="AI83" i="15"/>
  <c r="AG83" i="15"/>
  <c r="AI59" i="15"/>
  <c r="AG59" i="15"/>
  <c r="AI29" i="15"/>
  <c r="AG29" i="15"/>
  <c r="AL318" i="15"/>
  <c r="AK318" i="15"/>
  <c r="AL180" i="15"/>
  <c r="AK180" i="15"/>
  <c r="AI319" i="15"/>
  <c r="AG319" i="15"/>
  <c r="AI295" i="15"/>
  <c r="AG295" i="15"/>
  <c r="AI277" i="15"/>
  <c r="AG277" i="15"/>
  <c r="AI253" i="15"/>
  <c r="AG253" i="15"/>
  <c r="AI235" i="15"/>
  <c r="AH235" i="15"/>
  <c r="AI217" i="15"/>
  <c r="AG217" i="15"/>
  <c r="AI199" i="15"/>
  <c r="AH199" i="15"/>
  <c r="AI181" i="15"/>
  <c r="AH181" i="15"/>
  <c r="AI163" i="15"/>
  <c r="AG163" i="15"/>
  <c r="AI145" i="15"/>
  <c r="AH145" i="15"/>
  <c r="AI127" i="15"/>
  <c r="AH127" i="15"/>
  <c r="AI115" i="15"/>
  <c r="AG115" i="15"/>
  <c r="AI97" i="15"/>
  <c r="AG97" i="15"/>
  <c r="AI67" i="15"/>
  <c r="AG67" i="15"/>
  <c r="AI55" i="15"/>
  <c r="AG55" i="15"/>
  <c r="AI37" i="15"/>
  <c r="AG37" i="15"/>
  <c r="AI25" i="15"/>
  <c r="AG25" i="15"/>
  <c r="AI13" i="15"/>
  <c r="AH13" i="15"/>
  <c r="AL248" i="15"/>
  <c r="AJ248" i="15"/>
  <c r="AI302" i="15"/>
  <c r="AH302" i="15"/>
  <c r="AG290" i="15"/>
  <c r="AI290" i="15"/>
  <c r="AG278" i="15"/>
  <c r="AI278" i="15"/>
  <c r="AI266" i="15"/>
  <c r="AH266" i="15"/>
  <c r="AI248" i="15"/>
  <c r="AH248" i="15"/>
  <c r="AI242" i="15"/>
  <c r="AH242" i="15"/>
  <c r="AG230" i="15"/>
  <c r="AI230" i="15"/>
  <c r="AI218" i="15"/>
  <c r="AG218" i="15"/>
  <c r="AI200" i="15"/>
  <c r="AH200" i="15"/>
  <c r="AI188" i="15"/>
  <c r="AH188" i="15"/>
  <c r="AI176" i="15"/>
  <c r="AH176" i="15"/>
  <c r="AI164" i="15"/>
  <c r="AH164" i="15"/>
  <c r="AI158" i="15"/>
  <c r="AH158" i="15"/>
  <c r="AI152" i="15"/>
  <c r="AG152" i="15"/>
  <c r="AG140" i="15"/>
  <c r="AI140" i="15"/>
  <c r="AI321" i="15"/>
  <c r="AG321" i="15"/>
  <c r="AI315" i="15"/>
  <c r="AG315" i="15"/>
  <c r="AI309" i="15"/>
  <c r="AH309" i="15"/>
  <c r="AI303" i="15"/>
  <c r="AH303" i="15"/>
  <c r="AI297" i="15"/>
  <c r="AG297" i="15"/>
  <c r="AI291" i="15"/>
  <c r="AG291" i="15"/>
  <c r="AI285" i="15"/>
  <c r="AG285" i="15"/>
  <c r="AI279" i="15"/>
  <c r="AG279" i="15"/>
  <c r="AI267" i="15"/>
  <c r="AH267" i="15"/>
  <c r="AI261" i="15"/>
  <c r="AH261" i="15"/>
  <c r="AI255" i="15"/>
  <c r="AG255" i="15"/>
  <c r="AI249" i="15"/>
  <c r="AH249" i="15"/>
  <c r="AI243" i="15"/>
  <c r="AH243" i="15"/>
  <c r="AI237" i="15"/>
  <c r="AH237" i="15"/>
  <c r="AI231" i="15"/>
  <c r="AH231" i="15"/>
  <c r="AI225" i="15"/>
  <c r="AG225" i="15"/>
  <c r="AI219" i="15"/>
  <c r="AG219" i="15"/>
  <c r="AI213" i="15"/>
  <c r="AG213" i="15"/>
  <c r="AI207" i="15"/>
  <c r="AG207" i="15"/>
  <c r="AI201" i="15"/>
  <c r="AH201" i="15"/>
  <c r="AI195" i="15"/>
  <c r="AH195" i="15"/>
  <c r="AI189" i="15"/>
  <c r="AH189" i="15"/>
  <c r="AI183" i="15"/>
  <c r="AH183" i="15"/>
  <c r="AI177" i="15"/>
  <c r="AH177" i="15"/>
  <c r="AI171" i="15"/>
  <c r="AG171" i="15"/>
  <c r="AI165" i="15"/>
  <c r="AH165" i="15"/>
  <c r="AI159" i="15"/>
  <c r="AH159" i="15"/>
  <c r="AI153" i="15"/>
  <c r="AG153" i="15"/>
  <c r="AI147" i="15"/>
  <c r="AH147" i="15"/>
  <c r="AI141" i="15"/>
  <c r="AG141" i="15"/>
  <c r="AI135" i="15"/>
  <c r="AH135" i="15"/>
  <c r="AI129" i="15"/>
  <c r="AH129" i="15"/>
  <c r="AI123" i="15"/>
  <c r="AG123" i="15"/>
  <c r="AI117" i="15"/>
  <c r="AG117" i="15"/>
  <c r="AI111" i="15"/>
  <c r="AG111" i="15"/>
  <c r="AI105" i="15"/>
  <c r="AH105" i="15"/>
  <c r="AI99" i="15"/>
  <c r="AG99" i="15"/>
  <c r="AI93" i="15"/>
  <c r="AG93" i="15"/>
  <c r="AI87" i="15"/>
  <c r="AH87" i="15"/>
  <c r="AI81" i="15"/>
  <c r="AG81" i="15"/>
  <c r="AI75" i="15"/>
  <c r="AG75" i="15"/>
  <c r="AI69" i="15"/>
  <c r="AG69" i="15"/>
  <c r="AI63" i="15"/>
  <c r="AG63" i="15"/>
  <c r="AI57" i="15"/>
  <c r="AG57" i="15"/>
  <c r="AI51" i="15"/>
  <c r="AG51" i="15"/>
  <c r="AI45" i="15"/>
  <c r="AG45" i="15"/>
  <c r="AI39" i="15"/>
  <c r="AG39" i="15"/>
  <c r="AI33" i="15"/>
  <c r="AG33" i="15"/>
  <c r="AI27" i="15"/>
  <c r="AG27" i="15"/>
  <c r="AI21" i="15"/>
  <c r="AG21" i="15"/>
  <c r="AI15" i="15"/>
  <c r="AH15" i="15"/>
  <c r="AI9" i="15"/>
  <c r="AH9" i="15"/>
  <c r="AL316" i="15"/>
  <c r="AK316" i="15"/>
  <c r="AL250" i="15"/>
  <c r="AJ250" i="15"/>
  <c r="AL184" i="15"/>
  <c r="AJ184" i="15"/>
  <c r="AL166" i="15"/>
  <c r="AK166" i="15"/>
  <c r="AL160" i="15"/>
  <c r="AK160" i="15"/>
  <c r="AL148" i="15"/>
  <c r="AK148" i="15"/>
  <c r="AL118" i="15"/>
  <c r="AK118" i="15"/>
  <c r="AL112" i="15"/>
  <c r="AJ112" i="15"/>
  <c r="AL106" i="15"/>
  <c r="AK106" i="15"/>
  <c r="AL70" i="15"/>
  <c r="AJ70" i="15"/>
  <c r="AL64" i="15"/>
  <c r="AJ64" i="15"/>
  <c r="AL58" i="15"/>
  <c r="AJ58" i="15"/>
  <c r="AL34" i="15"/>
  <c r="AJ34" i="15"/>
  <c r="AL28" i="15"/>
  <c r="AK28" i="15"/>
  <c r="AL22" i="15"/>
  <c r="AK22" i="15"/>
  <c r="V17" i="2"/>
  <c r="V16" i="2"/>
  <c r="V11" i="2"/>
  <c r="V10" i="2"/>
  <c r="V5" i="2"/>
  <c r="V4" i="2"/>
  <c r="R187" i="15"/>
  <c r="R186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44" i="15"/>
  <c r="K145" i="15"/>
  <c r="K146" i="15"/>
  <c r="K147" i="15"/>
  <c r="K148" i="15"/>
  <c r="K159" i="15"/>
  <c r="K160" i="15"/>
  <c r="K161" i="15"/>
  <c r="K162" i="15"/>
  <c r="K163" i="15"/>
  <c r="K164" i="15"/>
  <c r="K165" i="15"/>
  <c r="K166" i="15"/>
  <c r="K167" i="15"/>
  <c r="K168" i="15"/>
  <c r="K169" i="15"/>
  <c r="K180" i="15"/>
  <c r="K181" i="15"/>
  <c r="K182" i="15"/>
  <c r="K183" i="15"/>
  <c r="K184" i="15"/>
  <c r="K185" i="15"/>
  <c r="K186" i="15"/>
  <c r="K187" i="15"/>
  <c r="K240" i="15"/>
  <c r="K241" i="15"/>
  <c r="K247" i="15"/>
  <c r="K248" i="15"/>
  <c r="K249" i="15"/>
  <c r="K250" i="15"/>
  <c r="K251" i="15"/>
  <c r="K308" i="15"/>
  <c r="K309" i="15"/>
  <c r="K315" i="15"/>
  <c r="K316" i="15"/>
  <c r="K317" i="15"/>
  <c r="K318" i="15"/>
  <c r="K319" i="15"/>
  <c r="K20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5" i="15"/>
  <c r="D316" i="15"/>
  <c r="D317" i="15"/>
  <c r="D318" i="15"/>
  <c r="D319" i="15"/>
  <c r="D320" i="15"/>
  <c r="D321" i="15"/>
  <c r="D322" i="15"/>
  <c r="D323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5" i="15"/>
  <c r="V22" i="2" l="1"/>
  <c r="V23" i="2"/>
  <c r="V24" i="2"/>
  <c r="V25" i="2"/>
  <c r="V26" i="2"/>
  <c r="V27" i="2"/>
  <c r="V28" i="2"/>
  <c r="V29" i="2"/>
  <c r="V21" i="2"/>
  <c r="V15" i="2" l="1"/>
  <c r="V14" i="2"/>
  <c r="V9" i="2"/>
  <c r="V8" i="2"/>
  <c r="S352" i="2"/>
  <c r="S351" i="2"/>
  <c r="S350" i="2"/>
  <c r="S349" i="2"/>
  <c r="S348" i="2"/>
  <c r="S344" i="2"/>
  <c r="S345" i="2"/>
  <c r="S346" i="2"/>
  <c r="S347" i="2"/>
  <c r="S343" i="2"/>
  <c r="S342" i="2"/>
  <c r="S341" i="2"/>
  <c r="S340" i="2"/>
  <c r="S339" i="2"/>
  <c r="S338" i="2"/>
  <c r="S337" i="2"/>
  <c r="S336" i="2"/>
  <c r="S335" i="2"/>
  <c r="S332" i="2"/>
  <c r="S333" i="2"/>
  <c r="S334" i="2"/>
  <c r="S331" i="2"/>
  <c r="S328" i="2"/>
  <c r="S329" i="2"/>
  <c r="S330" i="2"/>
  <c r="S327" i="2"/>
  <c r="S320" i="2"/>
  <c r="S321" i="2"/>
  <c r="S322" i="2"/>
  <c r="S323" i="2"/>
  <c r="S324" i="2"/>
  <c r="S325" i="2"/>
  <c r="S326" i="2"/>
  <c r="S319" i="2"/>
  <c r="S312" i="2"/>
  <c r="S313" i="2"/>
  <c r="S314" i="2"/>
  <c r="S315" i="2"/>
  <c r="S316" i="2"/>
  <c r="S317" i="2"/>
  <c r="S318" i="2"/>
  <c r="S311" i="2"/>
  <c r="S304" i="2"/>
  <c r="S305" i="2"/>
  <c r="S306" i="2"/>
  <c r="S307" i="2"/>
  <c r="S308" i="2"/>
  <c r="S309" i="2"/>
  <c r="S310" i="2"/>
  <c r="S303" i="2"/>
  <c r="S302" i="2"/>
  <c r="S301" i="2"/>
  <c r="S300" i="2"/>
  <c r="S299" i="2"/>
  <c r="S295" i="2"/>
  <c r="S296" i="2"/>
  <c r="S297" i="2"/>
  <c r="S298" i="2"/>
  <c r="S294" i="2"/>
  <c r="S290" i="2"/>
  <c r="S291" i="2"/>
  <c r="S292" i="2"/>
  <c r="S293" i="2"/>
  <c r="S289" i="2"/>
  <c r="S285" i="2"/>
  <c r="S286" i="2"/>
  <c r="S287" i="2"/>
  <c r="S288" i="2"/>
  <c r="S284" i="2"/>
  <c r="S283" i="2"/>
  <c r="S282" i="2"/>
  <c r="S281" i="2"/>
  <c r="S280" i="2"/>
  <c r="S276" i="2"/>
  <c r="S277" i="2"/>
  <c r="S278" i="2"/>
  <c r="S279" i="2"/>
  <c r="S275" i="2"/>
  <c r="S274" i="2"/>
  <c r="S273" i="2"/>
  <c r="S272" i="2"/>
  <c r="S271" i="2"/>
  <c r="S270" i="2"/>
  <c r="S269" i="2"/>
  <c r="S268" i="2"/>
  <c r="S267" i="2"/>
  <c r="S264" i="2"/>
  <c r="S265" i="2"/>
  <c r="S266" i="2"/>
  <c r="S263" i="2"/>
  <c r="S260" i="2"/>
  <c r="S261" i="2"/>
  <c r="S262" i="2"/>
  <c r="S259" i="2"/>
  <c r="S252" i="2"/>
  <c r="S253" i="2"/>
  <c r="S254" i="2"/>
  <c r="S255" i="2"/>
  <c r="S256" i="2"/>
  <c r="S257" i="2"/>
  <c r="S258" i="2"/>
  <c r="S251" i="2"/>
  <c r="S244" i="2"/>
  <c r="S245" i="2"/>
  <c r="S246" i="2"/>
  <c r="S247" i="2"/>
  <c r="S248" i="2"/>
  <c r="S249" i="2"/>
  <c r="S250" i="2"/>
  <c r="S243" i="2"/>
  <c r="S236" i="2"/>
  <c r="S237" i="2"/>
  <c r="S238" i="2"/>
  <c r="S239" i="2"/>
  <c r="S240" i="2"/>
  <c r="S241" i="2"/>
  <c r="S242" i="2"/>
  <c r="S235" i="2"/>
  <c r="S234" i="2"/>
  <c r="S233" i="2"/>
  <c r="S232" i="2"/>
  <c r="S231" i="2"/>
  <c r="S227" i="2"/>
  <c r="S228" i="2"/>
  <c r="S229" i="2"/>
  <c r="S230" i="2"/>
  <c r="S226" i="2"/>
  <c r="S222" i="2"/>
  <c r="S223" i="2"/>
  <c r="S224" i="2"/>
  <c r="S225" i="2"/>
  <c r="S221" i="2"/>
  <c r="S217" i="2"/>
  <c r="S218" i="2"/>
  <c r="S219" i="2"/>
  <c r="S220" i="2"/>
  <c r="S216" i="2"/>
  <c r="S215" i="2"/>
  <c r="S214" i="2"/>
  <c r="S213" i="2"/>
  <c r="S212" i="2"/>
  <c r="S211" i="2"/>
  <c r="S210" i="2"/>
  <c r="S209" i="2"/>
  <c r="S208" i="2"/>
  <c r="S204" i="2"/>
  <c r="S205" i="2"/>
  <c r="S206" i="2"/>
  <c r="S207" i="2"/>
  <c r="S203" i="2"/>
  <c r="S199" i="2"/>
  <c r="S200" i="2"/>
  <c r="S201" i="2"/>
  <c r="S202" i="2"/>
  <c r="S198" i="2"/>
  <c r="S194" i="2"/>
  <c r="S195" i="2"/>
  <c r="S196" i="2"/>
  <c r="S197" i="2"/>
  <c r="S193" i="2"/>
  <c r="S192" i="2"/>
  <c r="S191" i="2"/>
  <c r="S190" i="2"/>
  <c r="S189" i="2"/>
  <c r="S188" i="2"/>
  <c r="S187" i="2"/>
  <c r="S183" i="2"/>
  <c r="S184" i="2"/>
  <c r="S185" i="2"/>
  <c r="S186" i="2"/>
  <c r="S182" i="2"/>
  <c r="S178" i="2"/>
  <c r="S179" i="2"/>
  <c r="S180" i="2"/>
  <c r="S181" i="2"/>
  <c r="S177" i="2"/>
  <c r="S173" i="2"/>
  <c r="S174" i="2"/>
  <c r="S175" i="2"/>
  <c r="S176" i="2"/>
  <c r="S172" i="2"/>
  <c r="S171" i="2"/>
  <c r="S170" i="2"/>
  <c r="S166" i="2"/>
  <c r="S165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3" i="2"/>
  <c r="S144" i="2"/>
  <c r="S145" i="2"/>
  <c r="S142" i="2"/>
  <c r="S139" i="2"/>
  <c r="S140" i="2"/>
  <c r="S141" i="2"/>
  <c r="S138" i="2"/>
  <c r="S135" i="2"/>
  <c r="S136" i="2"/>
  <c r="S137" i="2"/>
  <c r="S134" i="2"/>
  <c r="S131" i="2"/>
  <c r="S132" i="2"/>
  <c r="S133" i="2"/>
  <c r="S130" i="2"/>
  <c r="S129" i="2"/>
  <c r="S128" i="2"/>
  <c r="S124" i="2"/>
  <c r="S125" i="2"/>
  <c r="S126" i="2"/>
  <c r="S127" i="2"/>
  <c r="S123" i="2"/>
  <c r="S122" i="2"/>
  <c r="S121" i="2"/>
  <c r="S119" i="2"/>
  <c r="S118" i="2"/>
  <c r="S117" i="2"/>
  <c r="S113" i="2"/>
  <c r="S114" i="2"/>
  <c r="S115" i="2"/>
  <c r="S116" i="2"/>
  <c r="S112" i="2"/>
  <c r="S108" i="2"/>
  <c r="S109" i="2"/>
  <c r="S110" i="2"/>
  <c r="S111" i="2"/>
  <c r="S107" i="2"/>
  <c r="S100" i="2"/>
  <c r="S101" i="2"/>
  <c r="S102" i="2"/>
  <c r="S103" i="2"/>
  <c r="S104" i="2"/>
  <c r="S105" i="2"/>
  <c r="S106" i="2"/>
  <c r="S99" i="2"/>
  <c r="S60" i="2"/>
  <c r="S38" i="2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87" i="15"/>
  <c r="AE88" i="15"/>
  <c r="AE89" i="15"/>
  <c r="AE90" i="15"/>
  <c r="AE91" i="15"/>
  <c r="AE92" i="15"/>
  <c r="AE93" i="15"/>
  <c r="AE94" i="15"/>
  <c r="AE95" i="15"/>
  <c r="AE96" i="15"/>
  <c r="AE97" i="15"/>
  <c r="AE98" i="15"/>
  <c r="AE99" i="15"/>
  <c r="AE100" i="15"/>
  <c r="AE101" i="15"/>
  <c r="AE102" i="15"/>
  <c r="AE103" i="15"/>
  <c r="AE104" i="15"/>
  <c r="AE105" i="15"/>
  <c r="AE106" i="15"/>
  <c r="AE107" i="15"/>
  <c r="AE108" i="15"/>
  <c r="AE109" i="15"/>
  <c r="AE110" i="15"/>
  <c r="AE111" i="15"/>
  <c r="AE112" i="15"/>
  <c r="AE113" i="15"/>
  <c r="AE114" i="15"/>
  <c r="AE115" i="15"/>
  <c r="AE116" i="15"/>
  <c r="AE117" i="15"/>
  <c r="AE118" i="15"/>
  <c r="AE119" i="15"/>
  <c r="AE120" i="15"/>
  <c r="AE121" i="15"/>
  <c r="AE122" i="15"/>
  <c r="AE123" i="15"/>
  <c r="AE124" i="15"/>
  <c r="AE125" i="15"/>
  <c r="AE126" i="15"/>
  <c r="AE127" i="15"/>
  <c r="AE128" i="15"/>
  <c r="AE129" i="15"/>
  <c r="AE130" i="15"/>
  <c r="AE131" i="15"/>
  <c r="AE132" i="15"/>
  <c r="AE133" i="15"/>
  <c r="AE134" i="15"/>
  <c r="AE135" i="15"/>
  <c r="AE136" i="15"/>
  <c r="AE137" i="15"/>
  <c r="AE138" i="15"/>
  <c r="AE139" i="15"/>
  <c r="AE140" i="15"/>
  <c r="AE141" i="15"/>
  <c r="AE142" i="15"/>
  <c r="AE143" i="15"/>
  <c r="AE144" i="15"/>
  <c r="AE145" i="15"/>
  <c r="AE146" i="15"/>
  <c r="AE147" i="15"/>
  <c r="AE148" i="15"/>
  <c r="AE149" i="15"/>
  <c r="AE150" i="15"/>
  <c r="AE151" i="15"/>
  <c r="AE152" i="15"/>
  <c r="AE153" i="15"/>
  <c r="AE154" i="15"/>
  <c r="AE155" i="15"/>
  <c r="AE156" i="15"/>
  <c r="AE157" i="15"/>
  <c r="AE158" i="15"/>
  <c r="AE159" i="15"/>
  <c r="AE160" i="15"/>
  <c r="AE161" i="15"/>
  <c r="AE162" i="15"/>
  <c r="AE163" i="15"/>
  <c r="AE164" i="15"/>
  <c r="AE165" i="15"/>
  <c r="AE166" i="15"/>
  <c r="AE167" i="15"/>
  <c r="AE168" i="15"/>
  <c r="AE169" i="15"/>
  <c r="AE170" i="15"/>
  <c r="AE171" i="15"/>
  <c r="AE172" i="15"/>
  <c r="AE173" i="15"/>
  <c r="AE174" i="15"/>
  <c r="AE175" i="15"/>
  <c r="AE176" i="15"/>
  <c r="AE177" i="15"/>
  <c r="AE178" i="15"/>
  <c r="AE179" i="15"/>
  <c r="AE180" i="15"/>
  <c r="AE181" i="15"/>
  <c r="AE182" i="15"/>
  <c r="AE183" i="15"/>
  <c r="AE184" i="15"/>
  <c r="AE185" i="15"/>
  <c r="AE186" i="15"/>
  <c r="AE187" i="15"/>
  <c r="AE188" i="15"/>
  <c r="AE189" i="15"/>
  <c r="AE190" i="15"/>
  <c r="AE191" i="15"/>
  <c r="AE192" i="15"/>
  <c r="AE193" i="15"/>
  <c r="AE194" i="15"/>
  <c r="AE195" i="15"/>
  <c r="AE196" i="15"/>
  <c r="AE197" i="15"/>
  <c r="AE198" i="15"/>
  <c r="AE199" i="15"/>
  <c r="AE200" i="15"/>
  <c r="AE201" i="15"/>
  <c r="AE202" i="15"/>
  <c r="AE203" i="15"/>
  <c r="AE204" i="15"/>
  <c r="AE205" i="15"/>
  <c r="AE206" i="15"/>
  <c r="AE207" i="15"/>
  <c r="AE208" i="15"/>
  <c r="AE209" i="15"/>
  <c r="AE210" i="15"/>
  <c r="AE211" i="15"/>
  <c r="AE212" i="15"/>
  <c r="AE213" i="15"/>
  <c r="AE214" i="15"/>
  <c r="AE215" i="15"/>
  <c r="AE216" i="15"/>
  <c r="AE217" i="15"/>
  <c r="AE218" i="15"/>
  <c r="AE219" i="15"/>
  <c r="AE220" i="15"/>
  <c r="AE221" i="15"/>
  <c r="AE222" i="15"/>
  <c r="AE223" i="15"/>
  <c r="AE224" i="15"/>
  <c r="AE225" i="15"/>
  <c r="AE226" i="15"/>
  <c r="AE227" i="15"/>
  <c r="AE228" i="15"/>
  <c r="AE229" i="15"/>
  <c r="AE230" i="15"/>
  <c r="AE231" i="15"/>
  <c r="AE232" i="15"/>
  <c r="AE233" i="15"/>
  <c r="AE234" i="15"/>
  <c r="AE235" i="15"/>
  <c r="AE236" i="15"/>
  <c r="AE237" i="15"/>
  <c r="AE238" i="15"/>
  <c r="AE239" i="15"/>
  <c r="AE240" i="15"/>
  <c r="AE241" i="15"/>
  <c r="AE242" i="15"/>
  <c r="AE243" i="15"/>
  <c r="AE244" i="15"/>
  <c r="AE245" i="15"/>
  <c r="AE246" i="15"/>
  <c r="AE247" i="15"/>
  <c r="AE248" i="15"/>
  <c r="AE249" i="15"/>
  <c r="AE250" i="15"/>
  <c r="AE251" i="15"/>
  <c r="AE252" i="15"/>
  <c r="AE253" i="15"/>
  <c r="AE254" i="15"/>
  <c r="AE255" i="15"/>
  <c r="AE256" i="15"/>
  <c r="AE257" i="15"/>
  <c r="AE258" i="15"/>
  <c r="AE259" i="15"/>
  <c r="AE260" i="15"/>
  <c r="AE261" i="15"/>
  <c r="AE262" i="15"/>
  <c r="AE263" i="15"/>
  <c r="AE264" i="15"/>
  <c r="AE265" i="15"/>
  <c r="AE266" i="15"/>
  <c r="AE267" i="15"/>
  <c r="AE268" i="15"/>
  <c r="AE269" i="15"/>
  <c r="AE270" i="15"/>
  <c r="AE271" i="15"/>
  <c r="AE272" i="15"/>
  <c r="AE273" i="15"/>
  <c r="AE274" i="15"/>
  <c r="AE275" i="15"/>
  <c r="AE276" i="15"/>
  <c r="AE277" i="15"/>
  <c r="AE278" i="15"/>
  <c r="AE279" i="15"/>
  <c r="AE280" i="15"/>
  <c r="AE281" i="15"/>
  <c r="AE282" i="15"/>
  <c r="AE283" i="15"/>
  <c r="AE284" i="15"/>
  <c r="AE285" i="15"/>
  <c r="AE286" i="15"/>
  <c r="AE287" i="15"/>
  <c r="AE288" i="15"/>
  <c r="AE289" i="15"/>
  <c r="AE290" i="15"/>
  <c r="AE291" i="15"/>
  <c r="AE292" i="15"/>
  <c r="AE293" i="15"/>
  <c r="AE294" i="15"/>
  <c r="AE295" i="15"/>
  <c r="AE296" i="15"/>
  <c r="AE297" i="15"/>
  <c r="AE298" i="15"/>
  <c r="AE299" i="15"/>
  <c r="AE300" i="15"/>
  <c r="AE301" i="15"/>
  <c r="AE302" i="15"/>
  <c r="AE303" i="15"/>
  <c r="AE304" i="15"/>
  <c r="AE305" i="15"/>
  <c r="AE306" i="15"/>
  <c r="AE307" i="15"/>
  <c r="AE308" i="15"/>
  <c r="AE309" i="15"/>
  <c r="AE310" i="15"/>
  <c r="AE311" i="15"/>
  <c r="AE312" i="15"/>
  <c r="AE313" i="15"/>
  <c r="AE314" i="15"/>
  <c r="AE315" i="15"/>
  <c r="AE316" i="15"/>
  <c r="AE317" i="15"/>
  <c r="AE318" i="15"/>
  <c r="AE319" i="15"/>
  <c r="AE320" i="15"/>
  <c r="AE321" i="15"/>
  <c r="AE322" i="15"/>
  <c r="AE323" i="15"/>
  <c r="AE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87" i="15"/>
  <c r="AD88" i="15"/>
  <c r="AD89" i="15"/>
  <c r="AD90" i="15"/>
  <c r="AD91" i="15"/>
  <c r="AD92" i="15"/>
  <c r="AD93" i="15"/>
  <c r="AD94" i="15"/>
  <c r="AD95" i="15"/>
  <c r="AD96" i="15"/>
  <c r="AD97" i="15"/>
  <c r="AD98" i="15"/>
  <c r="AD99" i="15"/>
  <c r="AD100" i="15"/>
  <c r="AD101" i="15"/>
  <c r="AD102" i="15"/>
  <c r="AD103" i="15"/>
  <c r="AD104" i="15"/>
  <c r="AD105" i="15"/>
  <c r="AD106" i="15"/>
  <c r="AD107" i="15"/>
  <c r="AD108" i="15"/>
  <c r="AD109" i="15"/>
  <c r="AD110" i="15"/>
  <c r="AD111" i="15"/>
  <c r="AD112" i="15"/>
  <c r="AD113" i="15"/>
  <c r="AD114" i="15"/>
  <c r="AD115" i="15"/>
  <c r="AD116" i="15"/>
  <c r="AD117" i="15"/>
  <c r="AD118" i="15"/>
  <c r="AD119" i="15"/>
  <c r="AD120" i="15"/>
  <c r="AD121" i="15"/>
  <c r="AD122" i="15"/>
  <c r="AD123" i="15"/>
  <c r="AD124" i="15"/>
  <c r="AD125" i="15"/>
  <c r="AD126" i="15"/>
  <c r="AD127" i="15"/>
  <c r="AD128" i="15"/>
  <c r="AD129" i="15"/>
  <c r="AD130" i="15"/>
  <c r="AD131" i="15"/>
  <c r="AD132" i="15"/>
  <c r="AD133" i="15"/>
  <c r="AD134" i="15"/>
  <c r="AD135" i="15"/>
  <c r="AD136" i="15"/>
  <c r="AD137" i="15"/>
  <c r="AD138" i="15"/>
  <c r="AD139" i="15"/>
  <c r="AD140" i="15"/>
  <c r="AD141" i="15"/>
  <c r="AD142" i="15"/>
  <c r="AD143" i="15"/>
  <c r="AD144" i="15"/>
  <c r="AD145" i="15"/>
  <c r="AD146" i="15"/>
  <c r="AD147" i="15"/>
  <c r="AD148" i="15"/>
  <c r="AD149" i="15"/>
  <c r="AD150" i="15"/>
  <c r="AD151" i="15"/>
  <c r="AD152" i="15"/>
  <c r="AD153" i="15"/>
  <c r="AD154" i="15"/>
  <c r="AD155" i="15"/>
  <c r="AD156" i="15"/>
  <c r="AD157" i="15"/>
  <c r="AD158" i="15"/>
  <c r="AD159" i="15"/>
  <c r="AD160" i="15"/>
  <c r="AD161" i="15"/>
  <c r="AD162" i="15"/>
  <c r="AD163" i="15"/>
  <c r="AD164" i="15"/>
  <c r="AD165" i="15"/>
  <c r="AD166" i="15"/>
  <c r="AD167" i="15"/>
  <c r="AD168" i="15"/>
  <c r="AD169" i="15"/>
  <c r="AD170" i="15"/>
  <c r="AD171" i="15"/>
  <c r="AD172" i="15"/>
  <c r="AD173" i="15"/>
  <c r="AD174" i="15"/>
  <c r="AD175" i="15"/>
  <c r="AD176" i="15"/>
  <c r="AD177" i="15"/>
  <c r="AD178" i="15"/>
  <c r="AD179" i="15"/>
  <c r="AD180" i="15"/>
  <c r="AD181" i="15"/>
  <c r="AD182" i="15"/>
  <c r="AD183" i="15"/>
  <c r="AD184" i="15"/>
  <c r="AD185" i="15"/>
  <c r="AD186" i="15"/>
  <c r="AD187" i="15"/>
  <c r="AD188" i="15"/>
  <c r="AD189" i="15"/>
  <c r="AD190" i="15"/>
  <c r="AD191" i="15"/>
  <c r="AD192" i="15"/>
  <c r="AD193" i="15"/>
  <c r="AD194" i="15"/>
  <c r="AD195" i="15"/>
  <c r="AD196" i="15"/>
  <c r="AD197" i="15"/>
  <c r="AD198" i="15"/>
  <c r="AD199" i="15"/>
  <c r="AD200" i="15"/>
  <c r="AD201" i="15"/>
  <c r="AD202" i="15"/>
  <c r="AD203" i="15"/>
  <c r="AD204" i="15"/>
  <c r="AD205" i="15"/>
  <c r="AD206" i="15"/>
  <c r="AD207" i="15"/>
  <c r="AD208" i="15"/>
  <c r="AD209" i="15"/>
  <c r="AD210" i="15"/>
  <c r="AD211" i="15"/>
  <c r="AD212" i="15"/>
  <c r="AD213" i="15"/>
  <c r="AD214" i="15"/>
  <c r="AD215" i="15"/>
  <c r="AD216" i="15"/>
  <c r="AD217" i="15"/>
  <c r="AD218" i="15"/>
  <c r="AD219" i="15"/>
  <c r="AD220" i="15"/>
  <c r="AD221" i="15"/>
  <c r="AD222" i="15"/>
  <c r="AD223" i="15"/>
  <c r="AD224" i="15"/>
  <c r="AD225" i="15"/>
  <c r="AD226" i="15"/>
  <c r="AD227" i="15"/>
  <c r="AD228" i="15"/>
  <c r="AD229" i="15"/>
  <c r="AD230" i="15"/>
  <c r="AD231" i="15"/>
  <c r="AD232" i="15"/>
  <c r="AD233" i="15"/>
  <c r="AD234" i="15"/>
  <c r="AD235" i="15"/>
  <c r="AD236" i="15"/>
  <c r="AD237" i="15"/>
  <c r="AD238" i="15"/>
  <c r="AD239" i="15"/>
  <c r="AD240" i="15"/>
  <c r="AD241" i="15"/>
  <c r="AD242" i="15"/>
  <c r="AD243" i="15"/>
  <c r="AD244" i="15"/>
  <c r="AD245" i="15"/>
  <c r="AD246" i="15"/>
  <c r="AD247" i="15"/>
  <c r="AD248" i="15"/>
  <c r="AD249" i="15"/>
  <c r="AD250" i="15"/>
  <c r="AD251" i="15"/>
  <c r="AD252" i="15"/>
  <c r="AD253" i="15"/>
  <c r="AD254" i="15"/>
  <c r="AD255" i="15"/>
  <c r="AD256" i="15"/>
  <c r="AD257" i="15"/>
  <c r="AD258" i="15"/>
  <c r="AD259" i="15"/>
  <c r="AD260" i="15"/>
  <c r="AD261" i="15"/>
  <c r="AD262" i="15"/>
  <c r="AD263" i="15"/>
  <c r="AD264" i="15"/>
  <c r="AD265" i="15"/>
  <c r="AD266" i="15"/>
  <c r="AD267" i="15"/>
  <c r="AD268" i="15"/>
  <c r="AD269" i="15"/>
  <c r="AD270" i="15"/>
  <c r="AD271" i="15"/>
  <c r="AD272" i="15"/>
  <c r="AD273" i="15"/>
  <c r="AD274" i="15"/>
  <c r="AD275" i="15"/>
  <c r="AD276" i="15"/>
  <c r="AD277" i="15"/>
  <c r="AD278" i="15"/>
  <c r="AD279" i="15"/>
  <c r="AD280" i="15"/>
  <c r="AD281" i="15"/>
  <c r="AD282" i="15"/>
  <c r="AD283" i="15"/>
  <c r="AD284" i="15"/>
  <c r="AD285" i="15"/>
  <c r="AD286" i="15"/>
  <c r="AD287" i="15"/>
  <c r="AD288" i="15"/>
  <c r="AD289" i="15"/>
  <c r="AD290" i="15"/>
  <c r="AD291" i="15"/>
  <c r="AD292" i="15"/>
  <c r="AD293" i="15"/>
  <c r="AD294" i="15"/>
  <c r="AD295" i="15"/>
  <c r="AD296" i="15"/>
  <c r="AD297" i="15"/>
  <c r="AD298" i="15"/>
  <c r="AD299" i="15"/>
  <c r="AD300" i="15"/>
  <c r="AD301" i="15"/>
  <c r="AD302" i="15"/>
  <c r="AD303" i="15"/>
  <c r="AD304" i="15"/>
  <c r="AD305" i="15"/>
  <c r="AD306" i="15"/>
  <c r="AD307" i="15"/>
  <c r="AD308" i="15"/>
  <c r="AD309" i="15"/>
  <c r="AD310" i="15"/>
  <c r="AD311" i="15"/>
  <c r="AD312" i="15"/>
  <c r="AD313" i="15"/>
  <c r="AD314" i="15"/>
  <c r="AD315" i="15"/>
  <c r="AD316" i="15"/>
  <c r="AD317" i="15"/>
  <c r="AD318" i="15"/>
  <c r="AD319" i="15"/>
  <c r="AD320" i="15"/>
  <c r="AD321" i="15"/>
  <c r="AD322" i="15"/>
  <c r="AD323" i="15"/>
  <c r="AD5" i="15"/>
  <c r="D8" i="2" l="1"/>
  <c r="D4" i="2"/>
  <c r="D21" i="2" l="1"/>
  <c r="E48" i="2" s="1"/>
  <c r="G33" i="2"/>
  <c r="G37" i="2"/>
  <c r="G41" i="2"/>
  <c r="G45" i="2"/>
  <c r="G49" i="2"/>
  <c r="G53" i="2"/>
  <c r="G57" i="2"/>
  <c r="G61" i="2"/>
  <c r="G65" i="2"/>
  <c r="G69" i="2"/>
  <c r="G73" i="2"/>
  <c r="G77" i="2"/>
  <c r="G81" i="2"/>
  <c r="G85" i="2"/>
  <c r="G89" i="2"/>
  <c r="G93" i="2"/>
  <c r="G97" i="2"/>
  <c r="G101" i="2"/>
  <c r="G105" i="2"/>
  <c r="G109" i="2"/>
  <c r="G113" i="2"/>
  <c r="G117" i="2"/>
  <c r="G121" i="2"/>
  <c r="G125" i="2"/>
  <c r="G129" i="2"/>
  <c r="G133" i="2"/>
  <c r="G137" i="2"/>
  <c r="G141" i="2"/>
  <c r="G145" i="2"/>
  <c r="G149" i="2"/>
  <c r="G153" i="2"/>
  <c r="G157" i="2"/>
  <c r="G161" i="2"/>
  <c r="G165" i="2"/>
  <c r="G169" i="2"/>
  <c r="G173" i="2"/>
  <c r="G177" i="2"/>
  <c r="G181" i="2"/>
  <c r="G185" i="2"/>
  <c r="G189" i="2"/>
  <c r="G193" i="2"/>
  <c r="G197" i="2"/>
  <c r="G201" i="2"/>
  <c r="G205" i="2"/>
  <c r="G209" i="2"/>
  <c r="G213" i="2"/>
  <c r="G217" i="2"/>
  <c r="G221" i="2"/>
  <c r="G225" i="2"/>
  <c r="G229" i="2"/>
  <c r="G233" i="2"/>
  <c r="G237" i="2"/>
  <c r="G241" i="2"/>
  <c r="G245" i="2"/>
  <c r="G249" i="2"/>
  <c r="G253" i="2"/>
  <c r="G257" i="2"/>
  <c r="G261" i="2"/>
  <c r="G265" i="2"/>
  <c r="G269" i="2"/>
  <c r="G273" i="2"/>
  <c r="G277" i="2"/>
  <c r="G281" i="2"/>
  <c r="G285" i="2"/>
  <c r="G289" i="2"/>
  <c r="G293" i="2"/>
  <c r="G297" i="2"/>
  <c r="G301" i="2"/>
  <c r="G305" i="2"/>
  <c r="G309" i="2"/>
  <c r="G313" i="2"/>
  <c r="G317" i="2"/>
  <c r="G321" i="2"/>
  <c r="G325" i="2"/>
  <c r="G329" i="2"/>
  <c r="G333" i="2"/>
  <c r="G337" i="2"/>
  <c r="G341" i="2"/>
  <c r="G345" i="2"/>
  <c r="G349" i="2"/>
  <c r="G40" i="2"/>
  <c r="G184" i="2"/>
  <c r="G204" i="2"/>
  <c r="G212" i="2"/>
  <c r="G220" i="2"/>
  <c r="G228" i="2"/>
  <c r="G236" i="2"/>
  <c r="G244" i="2"/>
  <c r="G252" i="2"/>
  <c r="G260" i="2"/>
  <c r="G268" i="2"/>
  <c r="G276" i="2"/>
  <c r="G284" i="2"/>
  <c r="G292" i="2"/>
  <c r="G300" i="2"/>
  <c r="G308" i="2"/>
  <c r="G316" i="2"/>
  <c r="G324" i="2"/>
  <c r="G332" i="2"/>
  <c r="G340" i="2"/>
  <c r="G348" i="2"/>
  <c r="G39" i="2"/>
  <c r="G43" i="2"/>
  <c r="G47" i="2"/>
  <c r="G55" i="2"/>
  <c r="G63" i="2"/>
  <c r="G71" i="2"/>
  <c r="G79" i="2"/>
  <c r="G87" i="2"/>
  <c r="G95" i="2"/>
  <c r="G103" i="2"/>
  <c r="G111" i="2"/>
  <c r="G119" i="2"/>
  <c r="G127" i="2"/>
  <c r="G135" i="2"/>
  <c r="G143" i="2"/>
  <c r="G151" i="2"/>
  <c r="G159" i="2"/>
  <c r="G167" i="2"/>
  <c r="G175" i="2"/>
  <c r="G183" i="2"/>
  <c r="G191" i="2"/>
  <c r="G199" i="2"/>
  <c r="G207" i="2"/>
  <c r="G215" i="2"/>
  <c r="G223" i="2"/>
  <c r="G231" i="2"/>
  <c r="G239" i="2"/>
  <c r="G247" i="2"/>
  <c r="G255" i="2"/>
  <c r="G263" i="2"/>
  <c r="G271" i="2"/>
  <c r="G279" i="2"/>
  <c r="G287" i="2"/>
  <c r="G295" i="2"/>
  <c r="G303" i="2"/>
  <c r="G315" i="2"/>
  <c r="G323" i="2"/>
  <c r="G331" i="2"/>
  <c r="G339" i="2"/>
  <c r="G347" i="2"/>
  <c r="G34" i="2"/>
  <c r="G38" i="2"/>
  <c r="G42" i="2"/>
  <c r="G46" i="2"/>
  <c r="G50" i="2"/>
  <c r="G54" i="2"/>
  <c r="G58" i="2"/>
  <c r="G62" i="2"/>
  <c r="G66" i="2"/>
  <c r="G70" i="2"/>
  <c r="G74" i="2"/>
  <c r="G78" i="2"/>
  <c r="G82" i="2"/>
  <c r="G86" i="2"/>
  <c r="G90" i="2"/>
  <c r="G94" i="2"/>
  <c r="G98" i="2"/>
  <c r="G102" i="2"/>
  <c r="G106" i="2"/>
  <c r="G110" i="2"/>
  <c r="G114" i="2"/>
  <c r="G118" i="2"/>
  <c r="G122" i="2"/>
  <c r="G126" i="2"/>
  <c r="G130" i="2"/>
  <c r="G134" i="2"/>
  <c r="G138" i="2"/>
  <c r="G142" i="2"/>
  <c r="G146" i="2"/>
  <c r="G150" i="2"/>
  <c r="G154" i="2"/>
  <c r="G158" i="2"/>
  <c r="G162" i="2"/>
  <c r="G166" i="2"/>
  <c r="G170" i="2"/>
  <c r="G174" i="2"/>
  <c r="G178" i="2"/>
  <c r="G182" i="2"/>
  <c r="G186" i="2"/>
  <c r="G190" i="2"/>
  <c r="G194" i="2"/>
  <c r="G198" i="2"/>
  <c r="G202" i="2"/>
  <c r="G206" i="2"/>
  <c r="G210" i="2"/>
  <c r="G214" i="2"/>
  <c r="G218" i="2"/>
  <c r="G222" i="2"/>
  <c r="G226" i="2"/>
  <c r="G230" i="2"/>
  <c r="G234" i="2"/>
  <c r="G238" i="2"/>
  <c r="G242" i="2"/>
  <c r="G246" i="2"/>
  <c r="G250" i="2"/>
  <c r="G254" i="2"/>
  <c r="G258" i="2"/>
  <c r="G262" i="2"/>
  <c r="G266" i="2"/>
  <c r="G270" i="2"/>
  <c r="G274" i="2"/>
  <c r="G278" i="2"/>
  <c r="G282" i="2"/>
  <c r="G286" i="2"/>
  <c r="G290" i="2"/>
  <c r="G294" i="2"/>
  <c r="G298" i="2"/>
  <c r="G302" i="2"/>
  <c r="G306" i="2"/>
  <c r="G310" i="2"/>
  <c r="G314" i="2"/>
  <c r="G318" i="2"/>
  <c r="G322" i="2"/>
  <c r="G326" i="2"/>
  <c r="G330" i="2"/>
  <c r="G334" i="2"/>
  <c r="G338" i="2"/>
  <c r="G342" i="2"/>
  <c r="G346" i="2"/>
  <c r="G350" i="2"/>
  <c r="G36" i="2"/>
  <c r="G44" i="2"/>
  <c r="G48" i="2"/>
  <c r="G52" i="2"/>
  <c r="G56" i="2"/>
  <c r="G60" i="2"/>
  <c r="G64" i="2"/>
  <c r="G68" i="2"/>
  <c r="G72" i="2"/>
  <c r="G76" i="2"/>
  <c r="G80" i="2"/>
  <c r="G84" i="2"/>
  <c r="G88" i="2"/>
  <c r="G92" i="2"/>
  <c r="G96" i="2"/>
  <c r="G100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156" i="2"/>
  <c r="G160" i="2"/>
  <c r="G164" i="2"/>
  <c r="G168" i="2"/>
  <c r="G172" i="2"/>
  <c r="G176" i="2"/>
  <c r="G180" i="2"/>
  <c r="G188" i="2"/>
  <c r="G192" i="2"/>
  <c r="G196" i="2"/>
  <c r="G200" i="2"/>
  <c r="G208" i="2"/>
  <c r="G216" i="2"/>
  <c r="G224" i="2"/>
  <c r="G232" i="2"/>
  <c r="G240" i="2"/>
  <c r="G248" i="2"/>
  <c r="G256" i="2"/>
  <c r="G264" i="2"/>
  <c r="G272" i="2"/>
  <c r="G280" i="2"/>
  <c r="G288" i="2"/>
  <c r="G296" i="2"/>
  <c r="G304" i="2"/>
  <c r="G312" i="2"/>
  <c r="G320" i="2"/>
  <c r="G328" i="2"/>
  <c r="G336" i="2"/>
  <c r="G344" i="2"/>
  <c r="G35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G187" i="2"/>
  <c r="G195" i="2"/>
  <c r="G203" i="2"/>
  <c r="G211" i="2"/>
  <c r="G219" i="2"/>
  <c r="G227" i="2"/>
  <c r="G235" i="2"/>
  <c r="G243" i="2"/>
  <c r="G251" i="2"/>
  <c r="G259" i="2"/>
  <c r="G267" i="2"/>
  <c r="G275" i="2"/>
  <c r="G283" i="2"/>
  <c r="G291" i="2"/>
  <c r="G299" i="2"/>
  <c r="G307" i="2"/>
  <c r="G311" i="2"/>
  <c r="G319" i="2"/>
  <c r="G327" i="2"/>
  <c r="G335" i="2"/>
  <c r="G343" i="2"/>
  <c r="G351" i="2"/>
  <c r="AC323" i="15"/>
  <c r="AB323" i="15"/>
  <c r="Z323" i="15"/>
  <c r="AC322" i="15"/>
  <c r="AB322" i="15"/>
  <c r="Z322" i="15"/>
  <c r="AC321" i="15"/>
  <c r="AB321" i="15"/>
  <c r="Z321" i="15"/>
  <c r="AC320" i="15"/>
  <c r="AB320" i="15"/>
  <c r="Z320" i="15"/>
  <c r="AC319" i="15"/>
  <c r="AB319" i="15"/>
  <c r="Z319" i="15"/>
  <c r="AC318" i="15"/>
  <c r="AB318" i="15"/>
  <c r="Z318" i="15"/>
  <c r="AC317" i="15"/>
  <c r="AB317" i="15"/>
  <c r="Z317" i="15"/>
  <c r="AC316" i="15"/>
  <c r="AB316" i="15"/>
  <c r="Z316" i="15"/>
  <c r="AC315" i="15"/>
  <c r="AB315" i="15"/>
  <c r="Z315" i="15"/>
  <c r="AC314" i="15"/>
  <c r="AB314" i="15"/>
  <c r="Z314" i="15"/>
  <c r="AC313" i="15"/>
  <c r="AB313" i="15"/>
  <c r="Z313" i="15"/>
  <c r="AC312" i="15"/>
  <c r="AB312" i="15"/>
  <c r="Z312" i="15"/>
  <c r="AC311" i="15"/>
  <c r="AB311" i="15"/>
  <c r="Z311" i="15"/>
  <c r="AC310" i="15"/>
  <c r="AB310" i="15"/>
  <c r="Z310" i="15"/>
  <c r="AC309" i="15"/>
  <c r="AB309" i="15"/>
  <c r="Z309" i="15"/>
  <c r="AC308" i="15"/>
  <c r="AB308" i="15"/>
  <c r="Z308" i="15"/>
  <c r="AC307" i="15"/>
  <c r="AB307" i="15"/>
  <c r="Z307" i="15"/>
  <c r="AC306" i="15"/>
  <c r="AB306" i="15"/>
  <c r="Z306" i="15"/>
  <c r="AC305" i="15"/>
  <c r="AB305" i="15"/>
  <c r="Z305" i="15"/>
  <c r="AC304" i="15"/>
  <c r="AB304" i="15"/>
  <c r="Z304" i="15"/>
  <c r="AC303" i="15"/>
  <c r="AB303" i="15"/>
  <c r="Z303" i="15"/>
  <c r="AC302" i="15"/>
  <c r="AB302" i="15"/>
  <c r="Z302" i="15"/>
  <c r="AC301" i="15"/>
  <c r="AB301" i="15"/>
  <c r="Z301" i="15"/>
  <c r="AC300" i="15"/>
  <c r="AB300" i="15"/>
  <c r="Z300" i="15"/>
  <c r="AC299" i="15"/>
  <c r="AB299" i="15"/>
  <c r="Z299" i="15"/>
  <c r="AC298" i="15"/>
  <c r="AB298" i="15"/>
  <c r="Z298" i="15"/>
  <c r="AC297" i="15"/>
  <c r="AB297" i="15"/>
  <c r="Z297" i="15"/>
  <c r="AC296" i="15"/>
  <c r="AB296" i="15"/>
  <c r="Z296" i="15"/>
  <c r="AC295" i="15"/>
  <c r="AB295" i="15"/>
  <c r="Z295" i="15"/>
  <c r="AC294" i="15"/>
  <c r="AB294" i="15"/>
  <c r="Z294" i="15"/>
  <c r="AC293" i="15"/>
  <c r="AB293" i="15"/>
  <c r="Z293" i="15"/>
  <c r="AC292" i="15"/>
  <c r="AB292" i="15"/>
  <c r="Z292" i="15"/>
  <c r="AC291" i="15"/>
  <c r="AB291" i="15"/>
  <c r="Z291" i="15"/>
  <c r="AC290" i="15"/>
  <c r="AB290" i="15"/>
  <c r="Z290" i="15"/>
  <c r="AC289" i="15"/>
  <c r="AB289" i="15"/>
  <c r="Z289" i="15"/>
  <c r="AC288" i="15"/>
  <c r="AB288" i="15"/>
  <c r="Z288" i="15"/>
  <c r="AC287" i="15"/>
  <c r="AB287" i="15"/>
  <c r="Z287" i="15"/>
  <c r="AC286" i="15"/>
  <c r="AB286" i="15"/>
  <c r="Z286" i="15"/>
  <c r="AC285" i="15"/>
  <c r="AB285" i="15"/>
  <c r="Z285" i="15"/>
  <c r="AC284" i="15"/>
  <c r="AB284" i="15"/>
  <c r="Z284" i="15"/>
  <c r="AC283" i="15"/>
  <c r="AB283" i="15"/>
  <c r="Z283" i="15"/>
  <c r="AC282" i="15"/>
  <c r="AB282" i="15"/>
  <c r="Z282" i="15"/>
  <c r="AC281" i="15"/>
  <c r="AB281" i="15"/>
  <c r="Z281" i="15"/>
  <c r="AC280" i="15"/>
  <c r="AB280" i="15"/>
  <c r="Z280" i="15"/>
  <c r="AC279" i="15"/>
  <c r="AB279" i="15"/>
  <c r="Z279" i="15"/>
  <c r="AC278" i="15"/>
  <c r="AB278" i="15"/>
  <c r="Z278" i="15"/>
  <c r="AC277" i="15"/>
  <c r="AB277" i="15"/>
  <c r="Z277" i="15"/>
  <c r="AC276" i="15"/>
  <c r="AB276" i="15"/>
  <c r="Z276" i="15"/>
  <c r="AC275" i="15"/>
  <c r="AB275" i="15"/>
  <c r="Z275" i="15"/>
  <c r="AC274" i="15"/>
  <c r="AB274" i="15"/>
  <c r="Z274" i="15"/>
  <c r="AC273" i="15"/>
  <c r="AB273" i="15"/>
  <c r="Z273" i="15"/>
  <c r="AC272" i="15"/>
  <c r="AB272" i="15"/>
  <c r="Z272" i="15"/>
  <c r="AC271" i="15"/>
  <c r="AB271" i="15"/>
  <c r="Z271" i="15"/>
  <c r="AC270" i="15"/>
  <c r="AB270" i="15"/>
  <c r="Z270" i="15"/>
  <c r="AC269" i="15"/>
  <c r="AB269" i="15"/>
  <c r="Z269" i="15"/>
  <c r="AC268" i="15"/>
  <c r="AB268" i="15"/>
  <c r="Z268" i="15"/>
  <c r="AC267" i="15"/>
  <c r="AB267" i="15"/>
  <c r="Z267" i="15"/>
  <c r="AC266" i="15"/>
  <c r="AB266" i="15"/>
  <c r="Z266" i="15"/>
  <c r="AC265" i="15"/>
  <c r="AB265" i="15"/>
  <c r="Z265" i="15"/>
  <c r="AC264" i="15"/>
  <c r="AB264" i="15"/>
  <c r="Z264" i="15"/>
  <c r="AC263" i="15"/>
  <c r="AB263" i="15"/>
  <c r="Z263" i="15"/>
  <c r="AC262" i="15"/>
  <c r="AB262" i="15"/>
  <c r="Z262" i="15"/>
  <c r="AC261" i="15"/>
  <c r="AB261" i="15"/>
  <c r="Z261" i="15"/>
  <c r="AC260" i="15"/>
  <c r="AB260" i="15"/>
  <c r="Z260" i="15"/>
  <c r="AC259" i="15"/>
  <c r="AB259" i="15"/>
  <c r="Z259" i="15"/>
  <c r="AC258" i="15"/>
  <c r="AB258" i="15"/>
  <c r="Z258" i="15"/>
  <c r="AC257" i="15"/>
  <c r="AB257" i="15"/>
  <c r="Z257" i="15"/>
  <c r="AC256" i="15"/>
  <c r="AB256" i="15"/>
  <c r="Z256" i="15"/>
  <c r="AC255" i="15"/>
  <c r="AB255" i="15"/>
  <c r="Z255" i="15"/>
  <c r="AC254" i="15"/>
  <c r="AB254" i="15"/>
  <c r="Z254" i="15"/>
  <c r="AC253" i="15"/>
  <c r="AB253" i="15"/>
  <c r="Z253" i="15"/>
  <c r="AC252" i="15"/>
  <c r="AB252" i="15"/>
  <c r="Z252" i="15"/>
  <c r="AC251" i="15"/>
  <c r="AB251" i="15"/>
  <c r="Z251" i="15"/>
  <c r="AC250" i="15"/>
  <c r="AB250" i="15"/>
  <c r="Z250" i="15"/>
  <c r="AC249" i="15"/>
  <c r="AB249" i="15"/>
  <c r="Z249" i="15"/>
  <c r="AC248" i="15"/>
  <c r="AB248" i="15"/>
  <c r="Z248" i="15"/>
  <c r="AC247" i="15"/>
  <c r="AB247" i="15"/>
  <c r="Z247" i="15"/>
  <c r="AC246" i="15"/>
  <c r="AB246" i="15"/>
  <c r="Z246" i="15"/>
  <c r="AC245" i="15"/>
  <c r="AB245" i="15"/>
  <c r="Z245" i="15"/>
  <c r="AC244" i="15"/>
  <c r="AB244" i="15"/>
  <c r="Z244" i="15"/>
  <c r="AC243" i="15"/>
  <c r="AB243" i="15"/>
  <c r="Z243" i="15"/>
  <c r="AC242" i="15"/>
  <c r="AB242" i="15"/>
  <c r="Z242" i="15"/>
  <c r="AC241" i="15"/>
  <c r="AB241" i="15"/>
  <c r="Z241" i="15"/>
  <c r="AC240" i="15"/>
  <c r="AB240" i="15"/>
  <c r="Z240" i="15"/>
  <c r="AC239" i="15"/>
  <c r="AB239" i="15"/>
  <c r="Z239" i="15"/>
  <c r="AC238" i="15"/>
  <c r="AB238" i="15"/>
  <c r="Z238" i="15"/>
  <c r="AC237" i="15"/>
  <c r="AB237" i="15"/>
  <c r="Z237" i="15"/>
  <c r="AC236" i="15"/>
  <c r="AB236" i="15"/>
  <c r="Z236" i="15"/>
  <c r="AC235" i="15"/>
  <c r="AB235" i="15"/>
  <c r="Z235" i="15"/>
  <c r="AC234" i="15"/>
  <c r="AB234" i="15"/>
  <c r="Z234" i="15"/>
  <c r="AC233" i="15"/>
  <c r="AB233" i="15"/>
  <c r="Z233" i="15"/>
  <c r="AC232" i="15"/>
  <c r="AB232" i="15"/>
  <c r="Z232" i="15"/>
  <c r="AC231" i="15"/>
  <c r="AB231" i="15"/>
  <c r="Z231" i="15"/>
  <c r="AC230" i="15"/>
  <c r="AB230" i="15"/>
  <c r="Z230" i="15"/>
  <c r="AC229" i="15"/>
  <c r="AB229" i="15"/>
  <c r="Z229" i="15"/>
  <c r="AC228" i="15"/>
  <c r="AB228" i="15"/>
  <c r="Z228" i="15"/>
  <c r="AC227" i="15"/>
  <c r="AB227" i="15"/>
  <c r="Z227" i="15"/>
  <c r="AC226" i="15"/>
  <c r="AB226" i="15"/>
  <c r="Z226" i="15"/>
  <c r="AC225" i="15"/>
  <c r="AB225" i="15"/>
  <c r="Z225" i="15"/>
  <c r="AC224" i="15"/>
  <c r="AB224" i="15"/>
  <c r="Z224" i="15"/>
  <c r="AC223" i="15"/>
  <c r="AB223" i="15"/>
  <c r="Z223" i="15"/>
  <c r="AC222" i="15"/>
  <c r="AB222" i="15"/>
  <c r="Z222" i="15"/>
  <c r="AC221" i="15"/>
  <c r="AB221" i="15"/>
  <c r="Z221" i="15"/>
  <c r="AC220" i="15"/>
  <c r="AB220" i="15"/>
  <c r="Z220" i="15"/>
  <c r="AC219" i="15"/>
  <c r="AB219" i="15"/>
  <c r="Z219" i="15"/>
  <c r="AC218" i="15"/>
  <c r="AB218" i="15"/>
  <c r="Z218" i="15"/>
  <c r="AC217" i="15"/>
  <c r="AB217" i="15"/>
  <c r="Z217" i="15"/>
  <c r="AC216" i="15"/>
  <c r="AB216" i="15"/>
  <c r="Z216" i="15"/>
  <c r="AC215" i="15"/>
  <c r="AB215" i="15"/>
  <c r="Z215" i="15"/>
  <c r="AC214" i="15"/>
  <c r="AB214" i="15"/>
  <c r="Z214" i="15"/>
  <c r="AC213" i="15"/>
  <c r="AB213" i="15"/>
  <c r="Z213" i="15"/>
  <c r="AC212" i="15"/>
  <c r="AB212" i="15"/>
  <c r="Z212" i="15"/>
  <c r="AC211" i="15"/>
  <c r="AB211" i="15"/>
  <c r="Z211" i="15"/>
  <c r="AC210" i="15"/>
  <c r="AB210" i="15"/>
  <c r="Z210" i="15"/>
  <c r="AC209" i="15"/>
  <c r="AB209" i="15"/>
  <c r="Z209" i="15"/>
  <c r="AC208" i="15"/>
  <c r="AB208" i="15"/>
  <c r="Z208" i="15"/>
  <c r="AC207" i="15"/>
  <c r="AB207" i="15"/>
  <c r="Z207" i="15"/>
  <c r="AC206" i="15"/>
  <c r="AB206" i="15"/>
  <c r="Z206" i="15"/>
  <c r="AC205" i="15"/>
  <c r="AB205" i="15"/>
  <c r="Z205" i="15"/>
  <c r="AC204" i="15"/>
  <c r="AB204" i="15"/>
  <c r="Z204" i="15"/>
  <c r="AC203" i="15"/>
  <c r="AB203" i="15"/>
  <c r="Z203" i="15"/>
  <c r="AC202" i="15"/>
  <c r="AB202" i="15"/>
  <c r="Z202" i="15"/>
  <c r="AC201" i="15"/>
  <c r="AB201" i="15"/>
  <c r="Z201" i="15"/>
  <c r="AC200" i="15"/>
  <c r="AB200" i="15"/>
  <c r="Z200" i="15"/>
  <c r="AC199" i="15"/>
  <c r="AB199" i="15"/>
  <c r="Z199" i="15"/>
  <c r="AC198" i="15"/>
  <c r="AB198" i="15"/>
  <c r="Z198" i="15"/>
  <c r="AC197" i="15"/>
  <c r="AB197" i="15"/>
  <c r="Z197" i="15"/>
  <c r="AC196" i="15"/>
  <c r="AB196" i="15"/>
  <c r="Z196" i="15"/>
  <c r="AC195" i="15"/>
  <c r="AB195" i="15"/>
  <c r="Z195" i="15"/>
  <c r="AC194" i="15"/>
  <c r="AB194" i="15"/>
  <c r="Z194" i="15"/>
  <c r="AC193" i="15"/>
  <c r="AB193" i="15"/>
  <c r="Z193" i="15"/>
  <c r="AC192" i="15"/>
  <c r="AB192" i="15"/>
  <c r="Z192" i="15"/>
  <c r="AC191" i="15"/>
  <c r="AB191" i="15"/>
  <c r="Z191" i="15"/>
  <c r="AC190" i="15"/>
  <c r="AB190" i="15"/>
  <c r="Z190" i="15"/>
  <c r="AC189" i="15"/>
  <c r="AB189" i="15"/>
  <c r="Z189" i="15"/>
  <c r="AC188" i="15"/>
  <c r="AB188" i="15"/>
  <c r="Z188" i="15"/>
  <c r="AC187" i="15"/>
  <c r="AB187" i="15"/>
  <c r="Z187" i="15"/>
  <c r="AC186" i="15"/>
  <c r="AB186" i="15"/>
  <c r="Z186" i="15"/>
  <c r="AC185" i="15"/>
  <c r="AB185" i="15"/>
  <c r="Z185" i="15"/>
  <c r="AC184" i="15"/>
  <c r="AB184" i="15"/>
  <c r="Z184" i="15"/>
  <c r="AC183" i="15"/>
  <c r="AB183" i="15"/>
  <c r="Z183" i="15"/>
  <c r="AC182" i="15"/>
  <c r="AB182" i="15"/>
  <c r="Z182" i="15"/>
  <c r="AC181" i="15"/>
  <c r="AB181" i="15"/>
  <c r="Z181" i="15"/>
  <c r="AC180" i="15"/>
  <c r="AB180" i="15"/>
  <c r="Z180" i="15"/>
  <c r="AC179" i="15"/>
  <c r="AB179" i="15"/>
  <c r="Z179" i="15"/>
  <c r="AC178" i="15"/>
  <c r="AB178" i="15"/>
  <c r="Z178" i="15"/>
  <c r="AC177" i="15"/>
  <c r="AB177" i="15"/>
  <c r="Z177" i="15"/>
  <c r="AC176" i="15"/>
  <c r="AB176" i="15"/>
  <c r="Z176" i="15"/>
  <c r="AC175" i="15"/>
  <c r="AB175" i="15"/>
  <c r="Z175" i="15"/>
  <c r="AC174" i="15"/>
  <c r="AB174" i="15"/>
  <c r="Z174" i="15"/>
  <c r="AC173" i="15"/>
  <c r="AB173" i="15"/>
  <c r="Z173" i="15"/>
  <c r="AC172" i="15"/>
  <c r="AB172" i="15"/>
  <c r="Z172" i="15"/>
  <c r="AC171" i="15"/>
  <c r="AB171" i="15"/>
  <c r="Z171" i="15"/>
  <c r="AC170" i="15"/>
  <c r="AB170" i="15"/>
  <c r="Z170" i="15"/>
  <c r="AC169" i="15"/>
  <c r="AB169" i="15"/>
  <c r="Z169" i="15"/>
  <c r="AC168" i="15"/>
  <c r="AB168" i="15"/>
  <c r="Z168" i="15"/>
  <c r="AC167" i="15"/>
  <c r="AB167" i="15"/>
  <c r="Z167" i="15"/>
  <c r="AC166" i="15"/>
  <c r="AB166" i="15"/>
  <c r="Z166" i="15"/>
  <c r="AC165" i="15"/>
  <c r="AB165" i="15"/>
  <c r="Z165" i="15"/>
  <c r="AC164" i="15"/>
  <c r="AB164" i="15"/>
  <c r="Z164" i="15"/>
  <c r="AC163" i="15"/>
  <c r="AB163" i="15"/>
  <c r="Z163" i="15"/>
  <c r="AC162" i="15"/>
  <c r="AB162" i="15"/>
  <c r="Z162" i="15"/>
  <c r="AC161" i="15"/>
  <c r="AB161" i="15"/>
  <c r="Z161" i="15"/>
  <c r="AC160" i="15"/>
  <c r="AB160" i="15"/>
  <c r="Z160" i="15"/>
  <c r="AC159" i="15"/>
  <c r="AB159" i="15"/>
  <c r="Z159" i="15"/>
  <c r="AC158" i="15"/>
  <c r="AB158" i="15"/>
  <c r="Z158" i="15"/>
  <c r="AC157" i="15"/>
  <c r="AB157" i="15"/>
  <c r="Z157" i="15"/>
  <c r="AC156" i="15"/>
  <c r="AB156" i="15"/>
  <c r="Z156" i="15"/>
  <c r="AC155" i="15"/>
  <c r="AB155" i="15"/>
  <c r="Z155" i="15"/>
  <c r="AC154" i="15"/>
  <c r="AB154" i="15"/>
  <c r="Z154" i="15"/>
  <c r="AC153" i="15"/>
  <c r="AB153" i="15"/>
  <c r="Z153" i="15"/>
  <c r="AC152" i="15"/>
  <c r="AB152" i="15"/>
  <c r="Z152" i="15"/>
  <c r="AC151" i="15"/>
  <c r="AB151" i="15"/>
  <c r="Z151" i="15"/>
  <c r="AC150" i="15"/>
  <c r="AB150" i="15"/>
  <c r="Z150" i="15"/>
  <c r="AC149" i="15"/>
  <c r="AB149" i="15"/>
  <c r="Z149" i="15"/>
  <c r="AC148" i="15"/>
  <c r="AB148" i="15"/>
  <c r="Z148" i="15"/>
  <c r="AC147" i="15"/>
  <c r="AB147" i="15"/>
  <c r="Z147" i="15"/>
  <c r="AC146" i="15"/>
  <c r="AB146" i="15"/>
  <c r="Z146" i="15"/>
  <c r="AC145" i="15"/>
  <c r="AB145" i="15"/>
  <c r="Z145" i="15"/>
  <c r="AC144" i="15"/>
  <c r="AB144" i="15"/>
  <c r="Z144" i="15"/>
  <c r="AC143" i="15"/>
  <c r="AB143" i="15"/>
  <c r="Z143" i="15"/>
  <c r="AC142" i="15"/>
  <c r="AB142" i="15"/>
  <c r="Z142" i="15"/>
  <c r="AC141" i="15"/>
  <c r="AB141" i="15"/>
  <c r="Z141" i="15"/>
  <c r="AC140" i="15"/>
  <c r="AB140" i="15"/>
  <c r="Z140" i="15"/>
  <c r="AC139" i="15"/>
  <c r="AB139" i="15"/>
  <c r="Z139" i="15"/>
  <c r="AC138" i="15"/>
  <c r="AB138" i="15"/>
  <c r="Z138" i="15"/>
  <c r="AC137" i="15"/>
  <c r="AB137" i="15"/>
  <c r="Z137" i="15"/>
  <c r="AC136" i="15"/>
  <c r="AB136" i="15"/>
  <c r="Z136" i="15"/>
  <c r="AC135" i="15"/>
  <c r="AB135" i="15"/>
  <c r="Z135" i="15"/>
  <c r="AC134" i="15"/>
  <c r="AB134" i="15"/>
  <c r="Z134" i="15"/>
  <c r="AC133" i="15"/>
  <c r="AB133" i="15"/>
  <c r="Z133" i="15"/>
  <c r="AC132" i="15"/>
  <c r="AB132" i="15"/>
  <c r="Z132" i="15"/>
  <c r="AC131" i="15"/>
  <c r="AB131" i="15"/>
  <c r="Z131" i="15"/>
  <c r="AC130" i="15"/>
  <c r="AB130" i="15"/>
  <c r="Z130" i="15"/>
  <c r="AC129" i="15"/>
  <c r="AB129" i="15"/>
  <c r="Z129" i="15"/>
  <c r="AC128" i="15"/>
  <c r="AB128" i="15"/>
  <c r="Z128" i="15"/>
  <c r="AC127" i="15"/>
  <c r="AB127" i="15"/>
  <c r="Z127" i="15"/>
  <c r="AC126" i="15"/>
  <c r="AB126" i="15"/>
  <c r="Z126" i="15"/>
  <c r="AC125" i="15"/>
  <c r="AB125" i="15"/>
  <c r="Z125" i="15"/>
  <c r="AC124" i="15"/>
  <c r="AB124" i="15"/>
  <c r="Z124" i="15"/>
  <c r="AC123" i="15"/>
  <c r="AB123" i="15"/>
  <c r="Z123" i="15"/>
  <c r="AC122" i="15"/>
  <c r="AB122" i="15"/>
  <c r="Z122" i="15"/>
  <c r="AC121" i="15"/>
  <c r="AB121" i="15"/>
  <c r="Z121" i="15"/>
  <c r="AC120" i="15"/>
  <c r="AB120" i="15"/>
  <c r="Z120" i="15"/>
  <c r="AC119" i="15"/>
  <c r="AB119" i="15"/>
  <c r="Z119" i="15"/>
  <c r="AC118" i="15"/>
  <c r="AB118" i="15"/>
  <c r="Z118" i="15"/>
  <c r="AC117" i="15"/>
  <c r="AB117" i="15"/>
  <c r="Z117" i="15"/>
  <c r="AC116" i="15"/>
  <c r="AB116" i="15"/>
  <c r="Z116" i="15"/>
  <c r="AC115" i="15"/>
  <c r="AB115" i="15"/>
  <c r="Z115" i="15"/>
  <c r="AC114" i="15"/>
  <c r="AB114" i="15"/>
  <c r="Z114" i="15"/>
  <c r="AC113" i="15"/>
  <c r="AB113" i="15"/>
  <c r="Z113" i="15"/>
  <c r="AC112" i="15"/>
  <c r="AB112" i="15"/>
  <c r="Z112" i="15"/>
  <c r="AC111" i="15"/>
  <c r="AB111" i="15"/>
  <c r="Z111" i="15"/>
  <c r="AC110" i="15"/>
  <c r="AB110" i="15"/>
  <c r="Z110" i="15"/>
  <c r="AC109" i="15"/>
  <c r="AB109" i="15"/>
  <c r="Z109" i="15"/>
  <c r="AC108" i="15"/>
  <c r="AB108" i="15"/>
  <c r="Z108" i="15"/>
  <c r="AC107" i="15"/>
  <c r="AB107" i="15"/>
  <c r="Z107" i="15"/>
  <c r="AC106" i="15"/>
  <c r="AB106" i="15"/>
  <c r="Z106" i="15"/>
  <c r="AC105" i="15"/>
  <c r="AB105" i="15"/>
  <c r="Z105" i="15"/>
  <c r="AC104" i="15"/>
  <c r="AB104" i="15"/>
  <c r="Z104" i="15"/>
  <c r="AC103" i="15"/>
  <c r="AB103" i="15"/>
  <c r="Z103" i="15"/>
  <c r="AC102" i="15"/>
  <c r="AB102" i="15"/>
  <c r="Z102" i="15"/>
  <c r="AC101" i="15"/>
  <c r="AB101" i="15"/>
  <c r="Z101" i="15"/>
  <c r="AC100" i="15"/>
  <c r="AB100" i="15"/>
  <c r="Z100" i="15"/>
  <c r="AC99" i="15"/>
  <c r="AB99" i="15"/>
  <c r="Z99" i="15"/>
  <c r="AC98" i="15"/>
  <c r="AB98" i="15"/>
  <c r="Z98" i="15"/>
  <c r="AC97" i="15"/>
  <c r="AB97" i="15"/>
  <c r="Z97" i="15"/>
  <c r="AC96" i="15"/>
  <c r="AB96" i="15"/>
  <c r="Z96" i="15"/>
  <c r="AC95" i="15"/>
  <c r="AB95" i="15"/>
  <c r="Z95" i="15"/>
  <c r="AC94" i="15"/>
  <c r="AB94" i="15"/>
  <c r="Z94" i="15"/>
  <c r="AC93" i="15"/>
  <c r="AB93" i="15"/>
  <c r="Z93" i="15"/>
  <c r="AC92" i="15"/>
  <c r="AB92" i="15"/>
  <c r="Z92" i="15"/>
  <c r="AC91" i="15"/>
  <c r="AB91" i="15"/>
  <c r="Z91" i="15"/>
  <c r="AC90" i="15"/>
  <c r="AB90" i="15"/>
  <c r="Z90" i="15"/>
  <c r="AC89" i="15"/>
  <c r="AB89" i="15"/>
  <c r="Z89" i="15"/>
  <c r="AC88" i="15"/>
  <c r="AB88" i="15"/>
  <c r="Z88" i="15"/>
  <c r="AC87" i="15"/>
  <c r="AB87" i="15"/>
  <c r="Z87" i="15"/>
  <c r="AC86" i="15"/>
  <c r="AB86" i="15"/>
  <c r="Z86" i="15"/>
  <c r="AC85" i="15"/>
  <c r="AB85" i="15"/>
  <c r="Z85" i="15"/>
  <c r="AC84" i="15"/>
  <c r="AB84" i="15"/>
  <c r="Z84" i="15"/>
  <c r="AC83" i="15"/>
  <c r="AB83" i="15"/>
  <c r="Z83" i="15"/>
  <c r="AC82" i="15"/>
  <c r="AB82" i="15"/>
  <c r="Z82" i="15"/>
  <c r="AC81" i="15"/>
  <c r="AB81" i="15"/>
  <c r="Z81" i="15"/>
  <c r="AC80" i="15"/>
  <c r="AB80" i="15"/>
  <c r="Z80" i="15"/>
  <c r="AC79" i="15"/>
  <c r="AB79" i="15"/>
  <c r="Z79" i="15"/>
  <c r="AC78" i="15"/>
  <c r="AB78" i="15"/>
  <c r="Z78" i="15"/>
  <c r="AC77" i="15"/>
  <c r="AB77" i="15"/>
  <c r="Z77" i="15"/>
  <c r="AC76" i="15"/>
  <c r="AB76" i="15"/>
  <c r="Z76" i="15"/>
  <c r="AC75" i="15"/>
  <c r="AB75" i="15"/>
  <c r="Z75" i="15"/>
  <c r="AC74" i="15"/>
  <c r="AB74" i="15"/>
  <c r="Z74" i="15"/>
  <c r="AC73" i="15"/>
  <c r="AB73" i="15"/>
  <c r="Z73" i="15"/>
  <c r="AC72" i="15"/>
  <c r="AB72" i="15"/>
  <c r="Z72" i="15"/>
  <c r="AC71" i="15"/>
  <c r="AB71" i="15"/>
  <c r="Z71" i="15"/>
  <c r="AC70" i="15"/>
  <c r="AB70" i="15"/>
  <c r="Z70" i="15"/>
  <c r="AC69" i="15"/>
  <c r="AB69" i="15"/>
  <c r="Z69" i="15"/>
  <c r="AC68" i="15"/>
  <c r="AB68" i="15"/>
  <c r="Z68" i="15"/>
  <c r="AC67" i="15"/>
  <c r="AB67" i="15"/>
  <c r="Z67" i="15"/>
  <c r="AC66" i="15"/>
  <c r="AB66" i="15"/>
  <c r="Z66" i="15"/>
  <c r="AC65" i="15"/>
  <c r="AB65" i="15"/>
  <c r="Z65" i="15"/>
  <c r="AC64" i="15"/>
  <c r="AB64" i="15"/>
  <c r="Z64" i="15"/>
  <c r="AC63" i="15"/>
  <c r="AB63" i="15"/>
  <c r="Z63" i="15"/>
  <c r="AC62" i="15"/>
  <c r="AB62" i="15"/>
  <c r="Z62" i="15"/>
  <c r="AC61" i="15"/>
  <c r="AB61" i="15"/>
  <c r="Z61" i="15"/>
  <c r="AC60" i="15"/>
  <c r="AB60" i="15"/>
  <c r="Z60" i="15"/>
  <c r="AC59" i="15"/>
  <c r="AB59" i="15"/>
  <c r="Z59" i="15"/>
  <c r="AC58" i="15"/>
  <c r="AB58" i="15"/>
  <c r="Z58" i="15"/>
  <c r="AC57" i="15"/>
  <c r="AB57" i="15"/>
  <c r="Z57" i="15"/>
  <c r="AC56" i="15"/>
  <c r="AB56" i="15"/>
  <c r="Z56" i="15"/>
  <c r="AC55" i="15"/>
  <c r="AB55" i="15"/>
  <c r="Z55" i="15"/>
  <c r="AC54" i="15"/>
  <c r="AB54" i="15"/>
  <c r="Z54" i="15"/>
  <c r="AC53" i="15"/>
  <c r="AB53" i="15"/>
  <c r="Z53" i="15"/>
  <c r="AC52" i="15"/>
  <c r="AB52" i="15"/>
  <c r="Z52" i="15"/>
  <c r="AC51" i="15"/>
  <c r="AB51" i="15"/>
  <c r="Z51" i="15"/>
  <c r="AC50" i="15"/>
  <c r="AB50" i="15"/>
  <c r="Z50" i="15"/>
  <c r="AC49" i="15"/>
  <c r="AB49" i="15"/>
  <c r="Z49" i="15"/>
  <c r="AC48" i="15"/>
  <c r="AB48" i="15"/>
  <c r="Z48" i="15"/>
  <c r="AC47" i="15"/>
  <c r="AB47" i="15"/>
  <c r="Z47" i="15"/>
  <c r="AC46" i="15"/>
  <c r="AB46" i="15"/>
  <c r="Z46" i="15"/>
  <c r="AC45" i="15"/>
  <c r="AB45" i="15"/>
  <c r="Z45" i="15"/>
  <c r="AC44" i="15"/>
  <c r="AB44" i="15"/>
  <c r="Z44" i="15"/>
  <c r="AC43" i="15"/>
  <c r="AB43" i="15"/>
  <c r="Z43" i="15"/>
  <c r="AC42" i="15"/>
  <c r="AB42" i="15"/>
  <c r="Z42" i="15"/>
  <c r="AC41" i="15"/>
  <c r="AB41" i="15"/>
  <c r="Z41" i="15"/>
  <c r="AC40" i="15"/>
  <c r="AB40" i="15"/>
  <c r="Z40" i="15"/>
  <c r="AC39" i="15"/>
  <c r="AB39" i="15"/>
  <c r="Z39" i="15"/>
  <c r="AC38" i="15"/>
  <c r="AB38" i="15"/>
  <c r="Z38" i="15"/>
  <c r="AC37" i="15"/>
  <c r="AB37" i="15"/>
  <c r="Z37" i="15"/>
  <c r="AC36" i="15"/>
  <c r="AB36" i="15"/>
  <c r="Z36" i="15"/>
  <c r="AC35" i="15"/>
  <c r="AB35" i="15"/>
  <c r="Z35" i="15"/>
  <c r="AC34" i="15"/>
  <c r="AB34" i="15"/>
  <c r="Z34" i="15"/>
  <c r="AC33" i="15"/>
  <c r="AB33" i="15"/>
  <c r="Z33" i="15"/>
  <c r="AC32" i="15"/>
  <c r="AB32" i="15"/>
  <c r="Z32" i="15"/>
  <c r="AC31" i="15"/>
  <c r="AB31" i="15"/>
  <c r="Z31" i="15"/>
  <c r="AC30" i="15"/>
  <c r="AB30" i="15"/>
  <c r="Z30" i="15"/>
  <c r="AC29" i="15"/>
  <c r="AB29" i="15"/>
  <c r="Z29" i="15"/>
  <c r="AC28" i="15"/>
  <c r="AB28" i="15"/>
  <c r="Z28" i="15"/>
  <c r="AC27" i="15"/>
  <c r="AB27" i="15"/>
  <c r="Z27" i="15"/>
  <c r="AC26" i="15"/>
  <c r="AB26" i="15"/>
  <c r="Z26" i="15"/>
  <c r="AC25" i="15"/>
  <c r="AB25" i="15"/>
  <c r="Z25" i="15"/>
  <c r="AC24" i="15"/>
  <c r="AB24" i="15"/>
  <c r="Z24" i="15"/>
  <c r="AC23" i="15"/>
  <c r="AB23" i="15"/>
  <c r="Z23" i="15"/>
  <c r="AC22" i="15"/>
  <c r="AB22" i="15"/>
  <c r="Z22" i="15"/>
  <c r="AC21" i="15"/>
  <c r="AB21" i="15"/>
  <c r="Z21" i="15"/>
  <c r="AC20" i="15"/>
  <c r="AB20" i="15"/>
  <c r="Z20" i="15"/>
  <c r="AC19" i="15"/>
  <c r="AB19" i="15"/>
  <c r="Z19" i="15"/>
  <c r="AC18" i="15"/>
  <c r="AB18" i="15"/>
  <c r="Z18" i="15"/>
  <c r="AC17" i="15"/>
  <c r="AB17" i="15"/>
  <c r="Z17" i="15"/>
  <c r="AC16" i="15"/>
  <c r="AB16" i="15"/>
  <c r="Z16" i="15"/>
  <c r="AC15" i="15"/>
  <c r="AB15" i="15"/>
  <c r="Z15" i="15"/>
  <c r="AC14" i="15"/>
  <c r="AB14" i="15"/>
  <c r="Z14" i="15"/>
  <c r="AC13" i="15"/>
  <c r="AB13" i="15"/>
  <c r="Z13" i="15"/>
  <c r="AC12" i="15"/>
  <c r="AB12" i="15"/>
  <c r="Z12" i="15"/>
  <c r="AC11" i="15"/>
  <c r="AB11" i="15"/>
  <c r="Z11" i="15"/>
  <c r="AC10" i="15"/>
  <c r="AB10" i="15"/>
  <c r="Z10" i="15"/>
  <c r="AC9" i="15"/>
  <c r="AB9" i="15"/>
  <c r="Z9" i="15"/>
  <c r="AC8" i="15"/>
  <c r="AB8" i="15"/>
  <c r="Z8" i="15"/>
  <c r="AC7" i="15"/>
  <c r="AB7" i="15"/>
  <c r="Z7" i="15"/>
  <c r="AC6" i="15"/>
  <c r="AB6" i="15"/>
  <c r="Z6" i="15"/>
  <c r="Z5" i="15"/>
  <c r="K94" i="13"/>
  <c r="J94" i="13"/>
  <c r="K86" i="13"/>
  <c r="J86" i="13"/>
  <c r="J81" i="13"/>
  <c r="M79" i="13"/>
  <c r="J78" i="13"/>
  <c r="J71" i="13"/>
  <c r="J67" i="13"/>
  <c r="J66" i="13"/>
  <c r="J65" i="13"/>
  <c r="J64" i="13"/>
  <c r="J63" i="13"/>
  <c r="J57" i="13"/>
  <c r="J56" i="13"/>
  <c r="J55" i="13"/>
  <c r="J54" i="13"/>
  <c r="J47" i="13"/>
  <c r="J46" i="13"/>
  <c r="J45" i="13"/>
  <c r="J44" i="13"/>
  <c r="J43" i="13"/>
  <c r="J40" i="13"/>
  <c r="J39" i="13"/>
  <c r="J38" i="13"/>
  <c r="J37" i="13"/>
  <c r="J36" i="13"/>
  <c r="J35" i="13"/>
  <c r="J34" i="13"/>
  <c r="J28" i="13"/>
  <c r="J27" i="13"/>
  <c r="J26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E103" i="2" l="1"/>
  <c r="E190" i="2"/>
  <c r="E41" i="2"/>
  <c r="E109" i="2"/>
  <c r="E129" i="2"/>
  <c r="E106" i="2"/>
  <c r="E317" i="2"/>
  <c r="E274" i="2"/>
  <c r="E232" i="2"/>
  <c r="E185" i="2"/>
  <c r="E247" i="2"/>
  <c r="E181" i="2"/>
  <c r="E331" i="2"/>
  <c r="E301" i="2"/>
  <c r="E321" i="2"/>
  <c r="E325" i="2"/>
  <c r="E117" i="2"/>
  <c r="E153" i="2"/>
  <c r="E346" i="2"/>
  <c r="E262" i="2"/>
  <c r="E178" i="2"/>
  <c r="E82" i="2"/>
  <c r="E319" i="2"/>
  <c r="E235" i="2"/>
  <c r="E79" i="2"/>
  <c r="E204" i="2"/>
  <c r="E125" i="2"/>
  <c r="E161" i="2"/>
  <c r="E213" i="2"/>
  <c r="E249" i="2"/>
  <c r="E53" i="2"/>
  <c r="E286" i="2"/>
  <c r="E202" i="2"/>
  <c r="E118" i="2"/>
  <c r="E34" i="2"/>
  <c r="E259" i="2"/>
  <c r="E127" i="2"/>
  <c r="E260" i="2"/>
  <c r="E60" i="2"/>
  <c r="E173" i="2"/>
  <c r="E177" i="2"/>
  <c r="E229" i="2"/>
  <c r="E281" i="2"/>
  <c r="E77" i="2"/>
  <c r="E298" i="2"/>
  <c r="E214" i="2"/>
  <c r="E130" i="2"/>
  <c r="E46" i="2"/>
  <c r="E283" i="2"/>
  <c r="E151" i="2"/>
  <c r="E292" i="2"/>
  <c r="E88" i="2"/>
  <c r="E221" i="2"/>
  <c r="E225" i="2"/>
  <c r="E245" i="2"/>
  <c r="E297" i="2"/>
  <c r="E89" i="2"/>
  <c r="E322" i="2"/>
  <c r="E226" i="2"/>
  <c r="E142" i="2"/>
  <c r="E58" i="2"/>
  <c r="E295" i="2"/>
  <c r="E199" i="2"/>
  <c r="E320" i="2"/>
  <c r="E116" i="2"/>
  <c r="E269" i="2"/>
  <c r="E273" i="2"/>
  <c r="E277" i="2"/>
  <c r="E345" i="2"/>
  <c r="E105" i="2"/>
  <c r="E334" i="2"/>
  <c r="E250" i="2"/>
  <c r="E154" i="2"/>
  <c r="E70" i="2"/>
  <c r="E307" i="2"/>
  <c r="E223" i="2"/>
  <c r="E55" i="2"/>
  <c r="E148" i="2"/>
  <c r="E205" i="2"/>
  <c r="E257" i="2"/>
  <c r="E309" i="2"/>
  <c r="E133" i="2"/>
  <c r="E201" i="2"/>
  <c r="E65" i="2"/>
  <c r="E310" i="2"/>
  <c r="E238" i="2"/>
  <c r="E166" i="2"/>
  <c r="E94" i="2"/>
  <c r="E343" i="2"/>
  <c r="E271" i="2"/>
  <c r="E175" i="2"/>
  <c r="E348" i="2"/>
  <c r="E176" i="2"/>
  <c r="E285" i="2"/>
  <c r="E189" i="2"/>
  <c r="E337" i="2"/>
  <c r="E241" i="2"/>
  <c r="E145" i="2"/>
  <c r="E293" i="2"/>
  <c r="E197" i="2"/>
  <c r="E101" i="2"/>
  <c r="E265" i="2"/>
  <c r="E169" i="2"/>
  <c r="E93" i="2"/>
  <c r="E69" i="2"/>
  <c r="E45" i="2"/>
  <c r="E338" i="2"/>
  <c r="E314" i="2"/>
  <c r="E290" i="2"/>
  <c r="E266" i="2"/>
  <c r="E242" i="2"/>
  <c r="E218" i="2"/>
  <c r="E194" i="2"/>
  <c r="E170" i="2"/>
  <c r="E146" i="2"/>
  <c r="E122" i="2"/>
  <c r="E98" i="2"/>
  <c r="E74" i="2"/>
  <c r="E50" i="2"/>
  <c r="E347" i="2"/>
  <c r="E323" i="2"/>
  <c r="E299" i="2"/>
  <c r="E275" i="2"/>
  <c r="E251" i="2"/>
  <c r="E227" i="2"/>
  <c r="E203" i="2"/>
  <c r="E179" i="2"/>
  <c r="E155" i="2"/>
  <c r="E131" i="2"/>
  <c r="E107" i="2"/>
  <c r="E83" i="2"/>
  <c r="E59" i="2"/>
  <c r="E33" i="2"/>
  <c r="E324" i="2"/>
  <c r="E296" i="2"/>
  <c r="E268" i="2"/>
  <c r="E236" i="2"/>
  <c r="E208" i="2"/>
  <c r="E180" i="2"/>
  <c r="E152" i="2"/>
  <c r="E124" i="2"/>
  <c r="E92" i="2"/>
  <c r="E64" i="2"/>
  <c r="E36" i="2"/>
  <c r="E97" i="2"/>
  <c r="E73" i="2"/>
  <c r="E49" i="2"/>
  <c r="E342" i="2"/>
  <c r="E318" i="2"/>
  <c r="E294" i="2"/>
  <c r="E270" i="2"/>
  <c r="E246" i="2"/>
  <c r="E222" i="2"/>
  <c r="E198" i="2"/>
  <c r="E174" i="2"/>
  <c r="E150" i="2"/>
  <c r="E126" i="2"/>
  <c r="E102" i="2"/>
  <c r="E78" i="2"/>
  <c r="E54" i="2"/>
  <c r="E351" i="2"/>
  <c r="E327" i="2"/>
  <c r="E303" i="2"/>
  <c r="E279" i="2"/>
  <c r="E255" i="2"/>
  <c r="E231" i="2"/>
  <c r="E207" i="2"/>
  <c r="E183" i="2"/>
  <c r="E159" i="2"/>
  <c r="E135" i="2"/>
  <c r="E111" i="2"/>
  <c r="E87" i="2"/>
  <c r="E63" i="2"/>
  <c r="E35" i="2"/>
  <c r="E328" i="2"/>
  <c r="E300" i="2"/>
  <c r="E272" i="2"/>
  <c r="E244" i="2"/>
  <c r="E212" i="2"/>
  <c r="E184" i="2"/>
  <c r="E156" i="2"/>
  <c r="E128" i="2"/>
  <c r="E100" i="2"/>
  <c r="E68" i="2"/>
  <c r="E40" i="2"/>
  <c r="E211" i="2"/>
  <c r="E187" i="2"/>
  <c r="E163" i="2"/>
  <c r="E139" i="2"/>
  <c r="E115" i="2"/>
  <c r="E91" i="2"/>
  <c r="E67" i="2"/>
  <c r="E43" i="2"/>
  <c r="E332" i="2"/>
  <c r="E304" i="2"/>
  <c r="E276" i="2"/>
  <c r="E248" i="2"/>
  <c r="E220" i="2"/>
  <c r="E188" i="2"/>
  <c r="E160" i="2"/>
  <c r="E132" i="2"/>
  <c r="E104" i="2"/>
  <c r="E76" i="2"/>
  <c r="E44" i="2"/>
  <c r="E333" i="2"/>
  <c r="E237" i="2"/>
  <c r="E141" i="2"/>
  <c r="E289" i="2"/>
  <c r="E193" i="2"/>
  <c r="E341" i="2"/>
  <c r="E149" i="2"/>
  <c r="E313" i="2"/>
  <c r="E217" i="2"/>
  <c r="E121" i="2"/>
  <c r="E81" i="2"/>
  <c r="E57" i="2"/>
  <c r="E350" i="2"/>
  <c r="E326" i="2"/>
  <c r="E302" i="2"/>
  <c r="E278" i="2"/>
  <c r="E254" i="2"/>
  <c r="E230" i="2"/>
  <c r="E206" i="2"/>
  <c r="E182" i="2"/>
  <c r="E158" i="2"/>
  <c r="E134" i="2"/>
  <c r="E110" i="2"/>
  <c r="E86" i="2"/>
  <c r="E62" i="2"/>
  <c r="E38" i="2"/>
  <c r="E335" i="2"/>
  <c r="E311" i="2"/>
  <c r="E287" i="2"/>
  <c r="E263" i="2"/>
  <c r="E239" i="2"/>
  <c r="E215" i="2"/>
  <c r="E191" i="2"/>
  <c r="E167" i="2"/>
  <c r="E143" i="2"/>
  <c r="E119" i="2"/>
  <c r="E95" i="2"/>
  <c r="E71" i="2"/>
  <c r="E47" i="2"/>
  <c r="E340" i="2"/>
  <c r="E308" i="2"/>
  <c r="E280" i="2"/>
  <c r="E252" i="2"/>
  <c r="E224" i="2"/>
  <c r="E196" i="2"/>
  <c r="E164" i="2"/>
  <c r="E136" i="2"/>
  <c r="E108" i="2"/>
  <c r="E80" i="2"/>
  <c r="E52" i="2"/>
  <c r="E349" i="2"/>
  <c r="E253" i="2"/>
  <c r="E157" i="2"/>
  <c r="E305" i="2"/>
  <c r="E209" i="2"/>
  <c r="E113" i="2"/>
  <c r="E261" i="2"/>
  <c r="E165" i="2"/>
  <c r="E329" i="2"/>
  <c r="E233" i="2"/>
  <c r="E137" i="2"/>
  <c r="E85" i="2"/>
  <c r="E61" i="2"/>
  <c r="E37" i="2"/>
  <c r="E330" i="2"/>
  <c r="E306" i="2"/>
  <c r="E282" i="2"/>
  <c r="E258" i="2"/>
  <c r="E234" i="2"/>
  <c r="E210" i="2"/>
  <c r="E186" i="2"/>
  <c r="E162" i="2"/>
  <c r="E138" i="2"/>
  <c r="E114" i="2"/>
  <c r="E90" i="2"/>
  <c r="E66" i="2"/>
  <c r="E42" i="2"/>
  <c r="E339" i="2"/>
  <c r="E315" i="2"/>
  <c r="E291" i="2"/>
  <c r="E267" i="2"/>
  <c r="E243" i="2"/>
  <c r="E219" i="2"/>
  <c r="E195" i="2"/>
  <c r="E171" i="2"/>
  <c r="E147" i="2"/>
  <c r="E123" i="2"/>
  <c r="E99" i="2"/>
  <c r="E75" i="2"/>
  <c r="E51" i="2"/>
  <c r="E344" i="2"/>
  <c r="E316" i="2"/>
  <c r="E284" i="2"/>
  <c r="E256" i="2"/>
  <c r="E228" i="2"/>
  <c r="E200" i="2"/>
  <c r="E172" i="2"/>
  <c r="E140" i="2"/>
  <c r="E112" i="2"/>
  <c r="E84" i="2"/>
  <c r="E56" i="2"/>
  <c r="E39" i="2"/>
  <c r="E336" i="2"/>
  <c r="E312" i="2"/>
  <c r="E288" i="2"/>
  <c r="E264" i="2"/>
  <c r="E240" i="2"/>
  <c r="E216" i="2"/>
  <c r="E192" i="2"/>
  <c r="E168" i="2"/>
  <c r="E144" i="2"/>
  <c r="E120" i="2"/>
  <c r="E96" i="2"/>
  <c r="E72" i="2"/>
  <c r="D16" i="2"/>
  <c r="D14" i="2"/>
  <c r="E14" i="2" l="1"/>
  <c r="Z3" i="15" s="1"/>
  <c r="S43" i="2"/>
  <c r="D354" i="2"/>
  <c r="D24" i="2"/>
  <c r="Q37" i="2" l="1"/>
  <c r="Q41" i="2"/>
  <c r="Q45" i="2"/>
  <c r="Q49" i="2"/>
  <c r="Q53" i="2"/>
  <c r="Q57" i="2"/>
  <c r="Q61" i="2"/>
  <c r="Q65" i="2"/>
  <c r="Q69" i="2"/>
  <c r="Q73" i="2"/>
  <c r="Q77" i="2"/>
  <c r="Q81" i="2"/>
  <c r="Q85" i="2"/>
  <c r="Q89" i="2"/>
  <c r="Q93" i="2"/>
  <c r="Q97" i="2"/>
  <c r="Q101" i="2"/>
  <c r="Q105" i="2"/>
  <c r="Q109" i="2"/>
  <c r="Q113" i="2"/>
  <c r="Q121" i="2"/>
  <c r="Q125" i="2"/>
  <c r="Q129" i="2"/>
  <c r="Q133" i="2"/>
  <c r="Q137" i="2"/>
  <c r="Q141" i="2"/>
  <c r="Q145" i="2"/>
  <c r="Q149" i="2"/>
  <c r="Q153" i="2"/>
  <c r="Q157" i="2"/>
  <c r="Q161" i="2"/>
  <c r="Q165" i="2"/>
  <c r="Q169" i="2"/>
  <c r="Q173" i="2"/>
  <c r="Q177" i="2"/>
  <c r="Q181" i="2"/>
  <c r="Q185" i="2"/>
  <c r="Q189" i="2"/>
  <c r="Q193" i="2"/>
  <c r="Q197" i="2"/>
  <c r="Q201" i="2"/>
  <c r="Q205" i="2"/>
  <c r="Q209" i="2"/>
  <c r="Q213" i="2"/>
  <c r="Q217" i="2"/>
  <c r="Q221" i="2"/>
  <c r="Q225" i="2"/>
  <c r="Q229" i="2"/>
  <c r="Q237" i="2"/>
  <c r="Q241" i="2"/>
  <c r="Q245" i="2"/>
  <c r="Q249" i="2"/>
  <c r="Q253" i="2"/>
  <c r="Q257" i="2"/>
  <c r="Q261" i="2"/>
  <c r="Q265" i="2"/>
  <c r="Q269" i="2"/>
  <c r="Q277" i="2"/>
  <c r="Q281" i="2"/>
  <c r="Q285" i="2"/>
  <c r="Q289" i="2"/>
  <c r="Q293" i="2"/>
  <c r="Q297" i="2"/>
  <c r="Q305" i="2"/>
  <c r="Q309" i="2"/>
  <c r="Q313" i="2"/>
  <c r="Q317" i="2"/>
  <c r="Q321" i="2"/>
  <c r="Q325" i="2"/>
  <c r="Q329" i="2"/>
  <c r="Q333" i="2"/>
  <c r="Q337" i="2"/>
  <c r="Q345" i="2"/>
  <c r="Q349" i="2"/>
  <c r="Q36" i="2"/>
  <c r="Q40" i="2"/>
  <c r="Q44" i="2"/>
  <c r="Q48" i="2"/>
  <c r="Q52" i="2"/>
  <c r="Q56" i="2"/>
  <c r="Q60" i="2"/>
  <c r="Q64" i="2"/>
  <c r="Q68" i="2"/>
  <c r="Q72" i="2"/>
  <c r="Q76" i="2"/>
  <c r="Q80" i="2"/>
  <c r="Q84" i="2"/>
  <c r="Q88" i="2"/>
  <c r="Q92" i="2"/>
  <c r="Q96" i="2"/>
  <c r="Q100" i="2"/>
  <c r="Q104" i="2"/>
  <c r="Q108" i="2"/>
  <c r="Q112" i="2"/>
  <c r="Q116" i="2"/>
  <c r="Q124" i="2"/>
  <c r="Q128" i="2"/>
  <c r="Q132" i="2"/>
  <c r="Q136" i="2"/>
  <c r="Q140" i="2"/>
  <c r="Q144" i="2"/>
  <c r="Q148" i="2"/>
  <c r="Q152" i="2"/>
  <c r="Q156" i="2"/>
  <c r="Q164" i="2"/>
  <c r="Q168" i="2"/>
  <c r="Q172" i="2"/>
  <c r="Q176" i="2"/>
  <c r="Q180" i="2"/>
  <c r="Q184" i="2"/>
  <c r="Q188" i="2"/>
  <c r="Q192" i="2"/>
  <c r="Q196" i="2"/>
  <c r="Q200" i="2"/>
  <c r="Q204" i="2"/>
  <c r="Q208" i="2"/>
  <c r="Q212" i="2"/>
  <c r="Q216" i="2"/>
  <c r="Q220" i="2"/>
  <c r="Q224" i="2"/>
  <c r="Q228" i="2"/>
  <c r="Q236" i="2"/>
  <c r="Q240" i="2"/>
  <c r="Q244" i="2"/>
  <c r="Q248" i="2"/>
  <c r="Q252" i="2"/>
  <c r="Q256" i="2"/>
  <c r="Q260" i="2"/>
  <c r="Q264" i="2"/>
  <c r="Q268" i="2"/>
  <c r="Q272" i="2"/>
  <c r="Q276" i="2"/>
  <c r="Q280" i="2"/>
  <c r="Q284" i="2"/>
  <c r="Q288" i="2"/>
  <c r="Q292" i="2"/>
  <c r="Q296" i="2"/>
  <c r="Q304" i="2"/>
  <c r="Q308" i="2"/>
  <c r="Q312" i="2"/>
  <c r="Q316" i="2"/>
  <c r="Q320" i="2"/>
  <c r="Q324" i="2"/>
  <c r="Q328" i="2"/>
  <c r="Q332" i="2"/>
  <c r="Q336" i="2"/>
  <c r="Q340" i="2"/>
  <c r="Q344" i="2"/>
  <c r="Q348" i="2"/>
  <c r="Q35" i="2"/>
  <c r="Q39" i="2"/>
  <c r="Q43" i="2"/>
  <c r="Q47" i="2"/>
  <c r="Q51" i="2"/>
  <c r="Q55" i="2"/>
  <c r="Q59" i="2"/>
  <c r="Q63" i="2"/>
  <c r="Q67" i="2"/>
  <c r="Q71" i="2"/>
  <c r="Q75" i="2"/>
  <c r="Q79" i="2"/>
  <c r="Q83" i="2"/>
  <c r="Q87" i="2"/>
  <c r="Q91" i="2"/>
  <c r="Q95" i="2"/>
  <c r="Q99" i="2"/>
  <c r="Q103" i="2"/>
  <c r="Q107" i="2"/>
  <c r="Q111" i="2"/>
  <c r="Q115" i="2"/>
  <c r="Q123" i="2"/>
  <c r="Q127" i="2"/>
  <c r="Q131" i="2"/>
  <c r="Q135" i="2"/>
  <c r="Q139" i="2"/>
  <c r="Q143" i="2"/>
  <c r="Q147" i="2"/>
  <c r="Q151" i="2"/>
  <c r="Q155" i="2"/>
  <c r="Q163" i="2"/>
  <c r="Q167" i="2"/>
  <c r="Q171" i="2"/>
  <c r="Q175" i="2"/>
  <c r="Q179" i="2"/>
  <c r="Q183" i="2"/>
  <c r="Q187" i="2"/>
  <c r="Q191" i="2"/>
  <c r="Q195" i="2"/>
  <c r="Q199" i="2"/>
  <c r="Q203" i="2"/>
  <c r="Q207" i="2"/>
  <c r="Q211" i="2"/>
  <c r="Q215" i="2"/>
  <c r="Q219" i="2"/>
  <c r="Q223" i="2"/>
  <c r="Q227" i="2"/>
  <c r="Q235" i="2"/>
  <c r="Q239" i="2"/>
  <c r="Q243" i="2"/>
  <c r="Q247" i="2"/>
  <c r="Q251" i="2"/>
  <c r="Q255" i="2"/>
  <c r="Q259" i="2"/>
  <c r="Q263" i="2"/>
  <c r="Q267" i="2"/>
  <c r="Q271" i="2"/>
  <c r="Q275" i="2"/>
  <c r="Q279" i="2"/>
  <c r="Q283" i="2"/>
  <c r="Q287" i="2"/>
  <c r="Q291" i="2"/>
  <c r="Q295" i="2"/>
  <c r="Q303" i="2"/>
  <c r="Q307" i="2"/>
  <c r="Q311" i="2"/>
  <c r="Q315" i="2"/>
  <c r="Q319" i="2"/>
  <c r="Q323" i="2"/>
  <c r="Q327" i="2"/>
  <c r="Q331" i="2"/>
  <c r="Q335" i="2"/>
  <c r="Q339" i="2"/>
  <c r="Q343" i="2"/>
  <c r="Q347" i="2"/>
  <c r="Q351" i="2"/>
  <c r="Q34" i="2"/>
  <c r="Q38" i="2"/>
  <c r="Q42" i="2"/>
  <c r="Q46" i="2"/>
  <c r="Q50" i="2"/>
  <c r="Q54" i="2"/>
  <c r="Q58" i="2"/>
  <c r="Q62" i="2"/>
  <c r="Q66" i="2"/>
  <c r="Q70" i="2"/>
  <c r="Q74" i="2"/>
  <c r="Q78" i="2"/>
  <c r="Q82" i="2"/>
  <c r="Q86" i="2"/>
  <c r="Q90" i="2"/>
  <c r="Q94" i="2"/>
  <c r="Q98" i="2"/>
  <c r="Q102" i="2"/>
  <c r="Q106" i="2"/>
  <c r="Q110" i="2"/>
  <c r="Q114" i="2"/>
  <c r="Q122" i="2"/>
  <c r="Q126" i="2"/>
  <c r="Q130" i="2"/>
  <c r="Q134" i="2"/>
  <c r="Q138" i="2"/>
  <c r="Q142" i="2"/>
  <c r="Q146" i="2"/>
  <c r="Q150" i="2"/>
  <c r="Q154" i="2"/>
  <c r="Q158" i="2"/>
  <c r="Q162" i="2"/>
  <c r="Q166" i="2"/>
  <c r="Q170" i="2"/>
  <c r="Q174" i="2"/>
  <c r="Q178" i="2"/>
  <c r="Q182" i="2"/>
  <c r="Q186" i="2"/>
  <c r="Q190" i="2"/>
  <c r="Q194" i="2"/>
  <c r="Q198" i="2"/>
  <c r="Q202" i="2"/>
  <c r="Q206" i="2"/>
  <c r="Q210" i="2"/>
  <c r="Q214" i="2"/>
  <c r="Q218" i="2"/>
  <c r="Q222" i="2"/>
  <c r="Q226" i="2"/>
  <c r="Q230" i="2"/>
  <c r="Q238" i="2"/>
  <c r="Q242" i="2"/>
  <c r="Q246" i="2"/>
  <c r="Q250" i="2"/>
  <c r="Q254" i="2"/>
  <c r="Q258" i="2"/>
  <c r="Q262" i="2"/>
  <c r="Q266" i="2"/>
  <c r="Q270" i="2"/>
  <c r="Q278" i="2"/>
  <c r="Q282" i="2"/>
  <c r="Q286" i="2"/>
  <c r="Q290" i="2"/>
  <c r="Q294" i="2"/>
  <c r="Q298" i="2"/>
  <c r="Q306" i="2"/>
  <c r="Q310" i="2"/>
  <c r="Q314" i="2"/>
  <c r="Q318" i="2"/>
  <c r="Q322" i="2"/>
  <c r="Q326" i="2"/>
  <c r="Q330" i="2"/>
  <c r="Q334" i="2"/>
  <c r="Q338" i="2"/>
  <c r="Q346" i="2"/>
  <c r="Q350" i="2"/>
  <c r="Q33" i="2"/>
  <c r="S353" i="2"/>
  <c r="R353" i="2" s="1"/>
  <c r="S354" i="2" l="1"/>
  <c r="S167" i="2"/>
  <c r="S168" i="2"/>
  <c r="S169" i="2"/>
  <c r="S162" i="2"/>
  <c r="S163" i="2"/>
  <c r="S164" i="2"/>
  <c r="S92" i="2"/>
  <c r="S93" i="2"/>
  <c r="S94" i="2"/>
  <c r="S95" i="2"/>
  <c r="S96" i="2"/>
  <c r="S97" i="2"/>
  <c r="S98" i="2"/>
  <c r="S91" i="2"/>
  <c r="S84" i="2"/>
  <c r="S85" i="2"/>
  <c r="S86" i="2"/>
  <c r="S87" i="2"/>
  <c r="S88" i="2"/>
  <c r="S89" i="2"/>
  <c r="S90" i="2"/>
  <c r="S83" i="2"/>
  <c r="S76" i="2"/>
  <c r="S77" i="2"/>
  <c r="S78" i="2"/>
  <c r="S79" i="2"/>
  <c r="S80" i="2"/>
  <c r="S81" i="2"/>
  <c r="S82" i="2"/>
  <c r="S75" i="2"/>
  <c r="S68" i="2"/>
  <c r="S69" i="2"/>
  <c r="S70" i="2"/>
  <c r="S71" i="2"/>
  <c r="S72" i="2"/>
  <c r="S73" i="2"/>
  <c r="S74" i="2"/>
  <c r="S67" i="2"/>
  <c r="S64" i="2"/>
  <c r="S65" i="2"/>
  <c r="S66" i="2"/>
  <c r="S63" i="2"/>
  <c r="S59" i="2"/>
  <c r="S61" i="2"/>
  <c r="S62" i="2"/>
  <c r="S58" i="2"/>
  <c r="S54" i="2"/>
  <c r="S55" i="2"/>
  <c r="S56" i="2"/>
  <c r="S57" i="2"/>
  <c r="S53" i="2"/>
  <c r="S49" i="2"/>
  <c r="S50" i="2"/>
  <c r="S51" i="2"/>
  <c r="S52" i="2"/>
  <c r="S48" i="2"/>
  <c r="S44" i="2"/>
  <c r="S45" i="2"/>
  <c r="S46" i="2"/>
  <c r="S47" i="2"/>
  <c r="S39" i="2"/>
  <c r="S40" i="2"/>
  <c r="S41" i="2"/>
  <c r="S42" i="2"/>
  <c r="S34" i="2"/>
  <c r="S35" i="2"/>
  <c r="S36" i="2"/>
  <c r="S37" i="2"/>
  <c r="S33" i="2"/>
  <c r="D6" i="2"/>
  <c r="T37" i="2" l="1"/>
  <c r="T127" i="2"/>
  <c r="T163" i="2"/>
  <c r="T187" i="2"/>
  <c r="T205" i="2"/>
  <c r="T223" i="2"/>
  <c r="T247" i="2"/>
  <c r="T265" i="2"/>
  <c r="T283" i="2"/>
  <c r="T301" i="2"/>
  <c r="T319" i="2"/>
  <c r="T337" i="2"/>
  <c r="T36" i="2"/>
  <c r="T60" i="2"/>
  <c r="T78" i="2"/>
  <c r="T102" i="2"/>
  <c r="T120" i="2"/>
  <c r="T138" i="2"/>
  <c r="T156" i="2"/>
  <c r="T174" i="2"/>
  <c r="T192" i="2"/>
  <c r="T210" i="2"/>
  <c r="T240" i="2"/>
  <c r="T258" i="2"/>
  <c r="T276" i="2"/>
  <c r="T294" i="2"/>
  <c r="T312" i="2"/>
  <c r="T330" i="2"/>
  <c r="T348" i="2"/>
  <c r="T59" i="2"/>
  <c r="T77" i="2"/>
  <c r="T95" i="2"/>
  <c r="T113" i="2"/>
  <c r="T131" i="2"/>
  <c r="T149" i="2"/>
  <c r="T167" i="2"/>
  <c r="T191" i="2"/>
  <c r="T209" i="2"/>
  <c r="T227" i="2"/>
  <c r="T251" i="2"/>
  <c r="T275" i="2"/>
  <c r="T293" i="2"/>
  <c r="T317" i="2"/>
  <c r="T341" i="2"/>
  <c r="T38" i="2"/>
  <c r="T50" i="2"/>
  <c r="T62" i="2"/>
  <c r="T74" i="2"/>
  <c r="T92" i="2"/>
  <c r="T104" i="2"/>
  <c r="T122" i="2"/>
  <c r="T134" i="2"/>
  <c r="T146" i="2"/>
  <c r="T158" i="2"/>
  <c r="T176" i="2"/>
  <c r="T188" i="2"/>
  <c r="T206" i="2"/>
  <c r="T224" i="2"/>
  <c r="T242" i="2"/>
  <c r="T260" i="2"/>
  <c r="T278" i="2"/>
  <c r="T296" i="2"/>
  <c r="T308" i="2"/>
  <c r="T326" i="2"/>
  <c r="T338" i="2"/>
  <c r="T49" i="2"/>
  <c r="T61" i="2"/>
  <c r="T73" i="2"/>
  <c r="T85" i="2"/>
  <c r="T97" i="2"/>
  <c r="T109" i="2"/>
  <c r="T121" i="2"/>
  <c r="T139" i="2"/>
  <c r="T151" i="2"/>
  <c r="T169" i="2"/>
  <c r="T181" i="2"/>
  <c r="T199" i="2"/>
  <c r="T217" i="2"/>
  <c r="T235" i="2"/>
  <c r="T253" i="2"/>
  <c r="T271" i="2"/>
  <c r="T289" i="2"/>
  <c r="T307" i="2"/>
  <c r="T325" i="2"/>
  <c r="T343" i="2"/>
  <c r="T48" i="2"/>
  <c r="T66" i="2"/>
  <c r="T84" i="2"/>
  <c r="T96" i="2"/>
  <c r="T114" i="2"/>
  <c r="T132" i="2"/>
  <c r="T150" i="2"/>
  <c r="T168" i="2"/>
  <c r="T186" i="2"/>
  <c r="T204" i="2"/>
  <c r="T222" i="2"/>
  <c r="T246" i="2"/>
  <c r="T264" i="2"/>
  <c r="T282" i="2"/>
  <c r="T300" i="2"/>
  <c r="T318" i="2"/>
  <c r="T336" i="2"/>
  <c r="T41" i="2"/>
  <c r="T71" i="2"/>
  <c r="T83" i="2"/>
  <c r="T107" i="2"/>
  <c r="T125" i="2"/>
  <c r="T143" i="2"/>
  <c r="T161" i="2"/>
  <c r="T185" i="2"/>
  <c r="T203" i="2"/>
  <c r="T221" i="2"/>
  <c r="T245" i="2"/>
  <c r="T269" i="2"/>
  <c r="T287" i="2"/>
  <c r="T311" i="2"/>
  <c r="T329" i="2"/>
  <c r="T53" i="2"/>
  <c r="T54" i="2"/>
  <c r="T228" i="2"/>
  <c r="T65" i="2"/>
  <c r="T233" i="2"/>
  <c r="T305" i="2"/>
  <c r="T35" i="2"/>
  <c r="T101" i="2"/>
  <c r="T179" i="2"/>
  <c r="T257" i="2"/>
  <c r="T335" i="2"/>
  <c r="T34" i="2"/>
  <c r="T40" i="2"/>
  <c r="T46" i="2"/>
  <c r="T52" i="2"/>
  <c r="T58" i="2"/>
  <c r="T64" i="2"/>
  <c r="T70" i="2"/>
  <c r="T76" i="2"/>
  <c r="T82" i="2"/>
  <c r="T88" i="2"/>
  <c r="T94" i="2"/>
  <c r="T100" i="2"/>
  <c r="T106" i="2"/>
  <c r="T112" i="2"/>
  <c r="T118" i="2"/>
  <c r="T124" i="2"/>
  <c r="T130" i="2"/>
  <c r="T136" i="2"/>
  <c r="T142" i="2"/>
  <c r="T148" i="2"/>
  <c r="T154" i="2"/>
  <c r="T160" i="2"/>
  <c r="T166" i="2"/>
  <c r="T172" i="2"/>
  <c r="T178" i="2"/>
  <c r="T184" i="2"/>
  <c r="T190" i="2"/>
  <c r="T196" i="2"/>
  <c r="T202" i="2"/>
  <c r="T208" i="2"/>
  <c r="T214" i="2"/>
  <c r="T220" i="2"/>
  <c r="T226" i="2"/>
  <c r="T232" i="2"/>
  <c r="T238" i="2"/>
  <c r="T244" i="2"/>
  <c r="T250" i="2"/>
  <c r="T256" i="2"/>
  <c r="T262" i="2"/>
  <c r="T268" i="2"/>
  <c r="T274" i="2"/>
  <c r="T280" i="2"/>
  <c r="T286" i="2"/>
  <c r="T292" i="2"/>
  <c r="T298" i="2"/>
  <c r="T304" i="2"/>
  <c r="T310" i="2"/>
  <c r="T316" i="2"/>
  <c r="T322" i="2"/>
  <c r="T328" i="2"/>
  <c r="T334" i="2"/>
  <c r="T340" i="2"/>
  <c r="T346" i="2"/>
  <c r="T33" i="2"/>
  <c r="T39" i="2"/>
  <c r="T45" i="2"/>
  <c r="T51" i="2"/>
  <c r="T57" i="2"/>
  <c r="T63" i="2"/>
  <c r="T69" i="2"/>
  <c r="T75" i="2"/>
  <c r="T81" i="2"/>
  <c r="T87" i="2"/>
  <c r="T93" i="2"/>
  <c r="T99" i="2"/>
  <c r="T105" i="2"/>
  <c r="T111" i="2"/>
  <c r="T117" i="2"/>
  <c r="T123" i="2"/>
  <c r="T129" i="2"/>
  <c r="T135" i="2"/>
  <c r="T141" i="2"/>
  <c r="T147" i="2"/>
  <c r="T153" i="2"/>
  <c r="T159" i="2"/>
  <c r="T165" i="2"/>
  <c r="T171" i="2"/>
  <c r="T177" i="2"/>
  <c r="T183" i="2"/>
  <c r="T189" i="2"/>
  <c r="T195" i="2"/>
  <c r="T201" i="2"/>
  <c r="T207" i="2"/>
  <c r="T213" i="2"/>
  <c r="T219" i="2"/>
  <c r="T225" i="2"/>
  <c r="T231" i="2"/>
  <c r="T237" i="2"/>
  <c r="T243" i="2"/>
  <c r="T249" i="2"/>
  <c r="T255" i="2"/>
  <c r="T261" i="2"/>
  <c r="T267" i="2"/>
  <c r="T273" i="2"/>
  <c r="T279" i="2"/>
  <c r="T285" i="2"/>
  <c r="T291" i="2"/>
  <c r="T297" i="2"/>
  <c r="T303" i="2"/>
  <c r="T309" i="2"/>
  <c r="T315" i="2"/>
  <c r="T321" i="2"/>
  <c r="T327" i="2"/>
  <c r="T333" i="2"/>
  <c r="T339" i="2"/>
  <c r="T345" i="2"/>
  <c r="T351" i="2"/>
  <c r="T44" i="2"/>
  <c r="T56" i="2"/>
  <c r="T68" i="2"/>
  <c r="T80" i="2"/>
  <c r="T86" i="2"/>
  <c r="T98" i="2"/>
  <c r="T110" i="2"/>
  <c r="T116" i="2"/>
  <c r="T128" i="2"/>
  <c r="T140" i="2"/>
  <c r="T152" i="2"/>
  <c r="T164" i="2"/>
  <c r="T170" i="2"/>
  <c r="T182" i="2"/>
  <c r="T194" i="2"/>
  <c r="T200" i="2"/>
  <c r="T212" i="2"/>
  <c r="T218" i="2"/>
  <c r="T230" i="2"/>
  <c r="T236" i="2"/>
  <c r="T248" i="2"/>
  <c r="T254" i="2"/>
  <c r="T266" i="2"/>
  <c r="T272" i="2"/>
  <c r="T284" i="2"/>
  <c r="T290" i="2"/>
  <c r="T302" i="2"/>
  <c r="T314" i="2"/>
  <c r="T320" i="2"/>
  <c r="T332" i="2"/>
  <c r="T344" i="2"/>
  <c r="T350" i="2"/>
  <c r="T43" i="2"/>
  <c r="T55" i="2"/>
  <c r="T67" i="2"/>
  <c r="T79" i="2"/>
  <c r="T91" i="2"/>
  <c r="T103" i="2"/>
  <c r="T115" i="2"/>
  <c r="T133" i="2"/>
  <c r="T145" i="2"/>
  <c r="T157" i="2"/>
  <c r="T175" i="2"/>
  <c r="T193" i="2"/>
  <c r="T211" i="2"/>
  <c r="T229" i="2"/>
  <c r="T241" i="2"/>
  <c r="T259" i="2"/>
  <c r="T277" i="2"/>
  <c r="T295" i="2"/>
  <c r="T313" i="2"/>
  <c r="T331" i="2"/>
  <c r="T349" i="2"/>
  <c r="T42" i="2"/>
  <c r="T72" i="2"/>
  <c r="T90" i="2"/>
  <c r="T108" i="2"/>
  <c r="T126" i="2"/>
  <c r="T144" i="2"/>
  <c r="T162" i="2"/>
  <c r="T180" i="2"/>
  <c r="T198" i="2"/>
  <c r="T216" i="2"/>
  <c r="T234" i="2"/>
  <c r="T252" i="2"/>
  <c r="T270" i="2"/>
  <c r="T288" i="2"/>
  <c r="T306" i="2"/>
  <c r="T324" i="2"/>
  <c r="T342" i="2"/>
  <c r="T47" i="2"/>
  <c r="T89" i="2"/>
  <c r="T119" i="2"/>
  <c r="T137" i="2"/>
  <c r="T155" i="2"/>
  <c r="T173" i="2"/>
  <c r="T197" i="2"/>
  <c r="T215" i="2"/>
  <c r="T239" i="2"/>
  <c r="T263" i="2"/>
  <c r="T281" i="2"/>
  <c r="T299" i="2"/>
  <c r="T323" i="2"/>
  <c r="T347" i="2"/>
  <c r="X11" i="15"/>
  <c r="X17" i="15"/>
  <c r="X23" i="15"/>
  <c r="X29" i="15"/>
  <c r="X35" i="15"/>
  <c r="X41" i="15"/>
  <c r="X47" i="15"/>
  <c r="X53" i="15"/>
  <c r="X59" i="15"/>
  <c r="X65" i="15"/>
  <c r="X71" i="15"/>
  <c r="X77" i="15"/>
  <c r="X83" i="15"/>
  <c r="X89" i="15"/>
  <c r="X95" i="15"/>
  <c r="X101" i="15"/>
  <c r="X107" i="15"/>
  <c r="X113" i="15"/>
  <c r="X119" i="15"/>
  <c r="X125" i="15"/>
  <c r="X131" i="15"/>
  <c r="X137" i="15"/>
  <c r="X143" i="15"/>
  <c r="X149" i="15"/>
  <c r="X155" i="15"/>
  <c r="X161" i="15"/>
  <c r="X167" i="15"/>
  <c r="X173" i="15"/>
  <c r="X179" i="15"/>
  <c r="X185" i="15"/>
  <c r="X191" i="15"/>
  <c r="X197" i="15"/>
  <c r="X203" i="15"/>
  <c r="X209" i="15"/>
  <c r="X215" i="15"/>
  <c r="X221" i="15"/>
  <c r="X227" i="15"/>
  <c r="X233" i="15"/>
  <c r="X239" i="15"/>
  <c r="X245" i="15"/>
  <c r="X251" i="15"/>
  <c r="X257" i="15"/>
  <c r="X263" i="15"/>
  <c r="X269" i="15"/>
  <c r="X275" i="15"/>
  <c r="X281" i="15"/>
  <c r="X287" i="15"/>
  <c r="X293" i="15"/>
  <c r="X299" i="15"/>
  <c r="X305" i="15"/>
  <c r="X311" i="15"/>
  <c r="X317" i="15"/>
  <c r="X323" i="15"/>
  <c r="X10" i="15"/>
  <c r="X16" i="15"/>
  <c r="X22" i="15"/>
  <c r="X28" i="15"/>
  <c r="X34" i="15"/>
  <c r="X40" i="15"/>
  <c r="X46" i="15"/>
  <c r="X52" i="15"/>
  <c r="X58" i="15"/>
  <c r="X64" i="15"/>
  <c r="X70" i="15"/>
  <c r="X76" i="15"/>
  <c r="X82" i="15"/>
  <c r="X88" i="15"/>
  <c r="X94" i="15"/>
  <c r="X100" i="15"/>
  <c r="X106" i="15"/>
  <c r="X112" i="15"/>
  <c r="X118" i="15"/>
  <c r="X124" i="15"/>
  <c r="X130" i="15"/>
  <c r="X136" i="15"/>
  <c r="X142" i="15"/>
  <c r="X148" i="15"/>
  <c r="X154" i="15"/>
  <c r="X160" i="15"/>
  <c r="X166" i="15"/>
  <c r="X172" i="15"/>
  <c r="X178" i="15"/>
  <c r="X184" i="15"/>
  <c r="X190" i="15"/>
  <c r="X196" i="15"/>
  <c r="X202" i="15"/>
  <c r="X208" i="15"/>
  <c r="X214" i="15"/>
  <c r="X220" i="15"/>
  <c r="X226" i="15"/>
  <c r="X232" i="15"/>
  <c r="X238" i="15"/>
  <c r="X244" i="15"/>
  <c r="X250" i="15"/>
  <c r="X256" i="15"/>
  <c r="X262" i="15"/>
  <c r="X268" i="15"/>
  <c r="X274" i="15"/>
  <c r="X280" i="15"/>
  <c r="X286" i="15"/>
  <c r="X292" i="15"/>
  <c r="X298" i="15"/>
  <c r="X304" i="15"/>
  <c r="X310" i="15"/>
  <c r="X316" i="15"/>
  <c r="X322" i="15"/>
  <c r="X9" i="15"/>
  <c r="X15" i="15"/>
  <c r="X21" i="15"/>
  <c r="X27" i="15"/>
  <c r="X33" i="15"/>
  <c r="X39" i="15"/>
  <c r="X45" i="15"/>
  <c r="X51" i="15"/>
  <c r="X57" i="15"/>
  <c r="X63" i="15"/>
  <c r="X69" i="15"/>
  <c r="X75" i="15"/>
  <c r="X81" i="15"/>
  <c r="X87" i="15"/>
  <c r="X93" i="15"/>
  <c r="X99" i="15"/>
  <c r="X105" i="15"/>
  <c r="X111" i="15"/>
  <c r="X117" i="15"/>
  <c r="X123" i="15"/>
  <c r="X129" i="15"/>
  <c r="X135" i="15"/>
  <c r="X141" i="15"/>
  <c r="X147" i="15"/>
  <c r="X153" i="15"/>
  <c r="X159" i="15"/>
  <c r="X165" i="15"/>
  <c r="X171" i="15"/>
  <c r="X177" i="15"/>
  <c r="X183" i="15"/>
  <c r="X189" i="15"/>
  <c r="X195" i="15"/>
  <c r="X201" i="15"/>
  <c r="X207" i="15"/>
  <c r="X213" i="15"/>
  <c r="X219" i="15"/>
  <c r="X225" i="15"/>
  <c r="X231" i="15"/>
  <c r="X237" i="15"/>
  <c r="X243" i="15"/>
  <c r="X249" i="15"/>
  <c r="X255" i="15"/>
  <c r="X261" i="15"/>
  <c r="X267" i="15"/>
  <c r="X273" i="15"/>
  <c r="X279" i="15"/>
  <c r="X285" i="15"/>
  <c r="X291" i="15"/>
  <c r="X297" i="15"/>
  <c r="X303" i="15"/>
  <c r="X309" i="15"/>
  <c r="X315" i="15"/>
  <c r="X321" i="15"/>
  <c r="X8" i="15"/>
  <c r="X14" i="15"/>
  <c r="X20" i="15"/>
  <c r="X26" i="15"/>
  <c r="X32" i="15"/>
  <c r="X38" i="15"/>
  <c r="X44" i="15"/>
  <c r="X50" i="15"/>
  <c r="X56" i="15"/>
  <c r="X62" i="15"/>
  <c r="X68" i="15"/>
  <c r="X74" i="15"/>
  <c r="X80" i="15"/>
  <c r="X86" i="15"/>
  <c r="X92" i="15"/>
  <c r="X98" i="15"/>
  <c r="X104" i="15"/>
  <c r="X110" i="15"/>
  <c r="X116" i="15"/>
  <c r="X122" i="15"/>
  <c r="X128" i="15"/>
  <c r="X134" i="15"/>
  <c r="X140" i="15"/>
  <c r="X146" i="15"/>
  <c r="X152" i="15"/>
  <c r="X158" i="15"/>
  <c r="X164" i="15"/>
  <c r="X170" i="15"/>
  <c r="X176" i="15"/>
  <c r="X182" i="15"/>
  <c r="X188" i="15"/>
  <c r="X194" i="15"/>
  <c r="X200" i="15"/>
  <c r="X206" i="15"/>
  <c r="X212" i="15"/>
  <c r="X218" i="15"/>
  <c r="X224" i="15"/>
  <c r="X230" i="15"/>
  <c r="X236" i="15"/>
  <c r="X242" i="15"/>
  <c r="X248" i="15"/>
  <c r="X254" i="15"/>
  <c r="X260" i="15"/>
  <c r="X266" i="15"/>
  <c r="X272" i="15"/>
  <c r="X278" i="15"/>
  <c r="X284" i="15"/>
  <c r="X290" i="15"/>
  <c r="X296" i="15"/>
  <c r="X302" i="15"/>
  <c r="X308" i="15"/>
  <c r="X314" i="15"/>
  <c r="X320" i="15"/>
  <c r="X7" i="15"/>
  <c r="X13" i="15"/>
  <c r="X19" i="15"/>
  <c r="X25" i="15"/>
  <c r="X31" i="15"/>
  <c r="X37" i="15"/>
  <c r="X43" i="15"/>
  <c r="X49" i="15"/>
  <c r="X55" i="15"/>
  <c r="X61" i="15"/>
  <c r="X67" i="15"/>
  <c r="X73" i="15"/>
  <c r="X79" i="15"/>
  <c r="X85" i="15"/>
  <c r="X91" i="15"/>
  <c r="X97" i="15"/>
  <c r="X103" i="15"/>
  <c r="X109" i="15"/>
  <c r="X115" i="15"/>
  <c r="X121" i="15"/>
  <c r="X127" i="15"/>
  <c r="X133" i="15"/>
  <c r="X139" i="15"/>
  <c r="X145" i="15"/>
  <c r="X151" i="15"/>
  <c r="X157" i="15"/>
  <c r="X163" i="15"/>
  <c r="X169" i="15"/>
  <c r="X175" i="15"/>
  <c r="X181" i="15"/>
  <c r="X187" i="15"/>
  <c r="X193" i="15"/>
  <c r="X199" i="15"/>
  <c r="X205" i="15"/>
  <c r="X211" i="15"/>
  <c r="X217" i="15"/>
  <c r="X223" i="15"/>
  <c r="X229" i="15"/>
  <c r="X235" i="15"/>
  <c r="X241" i="15"/>
  <c r="X247" i="15"/>
  <c r="X253" i="15"/>
  <c r="X259" i="15"/>
  <c r="X265" i="15"/>
  <c r="X271" i="15"/>
  <c r="X277" i="15"/>
  <c r="X283" i="15"/>
  <c r="X289" i="15"/>
  <c r="X295" i="15"/>
  <c r="X301" i="15"/>
  <c r="X307" i="15"/>
  <c r="X313" i="15"/>
  <c r="X319" i="15"/>
  <c r="X6" i="15"/>
  <c r="X12" i="15"/>
  <c r="X18" i="15"/>
  <c r="X24" i="15"/>
  <c r="X30" i="15"/>
  <c r="X36" i="15"/>
  <c r="X42" i="15"/>
  <c r="X48" i="15"/>
  <c r="X54" i="15"/>
  <c r="X60" i="15"/>
  <c r="X66" i="15"/>
  <c r="X72" i="15"/>
  <c r="X78" i="15"/>
  <c r="X84" i="15"/>
  <c r="X90" i="15"/>
  <c r="X96" i="15"/>
  <c r="X102" i="15"/>
  <c r="X108" i="15"/>
  <c r="X114" i="15"/>
  <c r="X120" i="15"/>
  <c r="X126" i="15"/>
  <c r="X132" i="15"/>
  <c r="X138" i="15"/>
  <c r="X144" i="15"/>
  <c r="X150" i="15"/>
  <c r="X156" i="15"/>
  <c r="X162" i="15"/>
  <c r="X168" i="15"/>
  <c r="X174" i="15"/>
  <c r="X180" i="15"/>
  <c r="X186" i="15"/>
  <c r="X192" i="15"/>
  <c r="X198" i="15"/>
  <c r="X204" i="15"/>
  <c r="X210" i="15"/>
  <c r="X216" i="15"/>
  <c r="X222" i="15"/>
  <c r="X228" i="15"/>
  <c r="X234" i="15"/>
  <c r="X240" i="15"/>
  <c r="X246" i="15"/>
  <c r="X252" i="15"/>
  <c r="X258" i="15"/>
  <c r="X264" i="15"/>
  <c r="X270" i="15"/>
  <c r="X276" i="15"/>
  <c r="X282" i="15"/>
  <c r="X288" i="15"/>
  <c r="X294" i="15"/>
  <c r="X300" i="15"/>
  <c r="X306" i="15"/>
  <c r="X312" i="15"/>
  <c r="X318" i="15"/>
  <c r="X5" i="15"/>
  <c r="E10" i="2"/>
  <c r="T357" i="2" l="1"/>
  <c r="Z2" i="15"/>
  <c r="Z1" i="15" s="1"/>
  <c r="AA89" i="15" s="1"/>
  <c r="D18" i="2"/>
  <c r="AS89" i="15" l="1"/>
  <c r="AT89" i="15" s="1"/>
  <c r="F117" i="2" s="1"/>
  <c r="H117" i="2" s="1"/>
  <c r="R117" i="2" s="1"/>
  <c r="AA251" i="15"/>
  <c r="AA85" i="15"/>
  <c r="AA148" i="15"/>
  <c r="AA308" i="15"/>
  <c r="AA196" i="15"/>
  <c r="AA83" i="15"/>
  <c r="AA226" i="15"/>
  <c r="AA198" i="15"/>
  <c r="AA73" i="15"/>
  <c r="AA204" i="15"/>
  <c r="AA242" i="15"/>
  <c r="AA117" i="15"/>
  <c r="AA177" i="15"/>
  <c r="AA60" i="15"/>
  <c r="AA30" i="15"/>
  <c r="AA296" i="15"/>
  <c r="AA260" i="15"/>
  <c r="AA172" i="15"/>
  <c r="AA163" i="15"/>
  <c r="AA20" i="15"/>
  <c r="AA220" i="15"/>
  <c r="AA208" i="15"/>
  <c r="AA13" i="15"/>
  <c r="AA166" i="15"/>
  <c r="AA6" i="15"/>
  <c r="AA18" i="15"/>
  <c r="AA123" i="15"/>
  <c r="AA23" i="15"/>
  <c r="AA272" i="15"/>
  <c r="AA228" i="15"/>
  <c r="AA10" i="15"/>
  <c r="AA322" i="15"/>
  <c r="AA238" i="15"/>
  <c r="AA301" i="15"/>
  <c r="AA152" i="15"/>
  <c r="AA227" i="15"/>
  <c r="AA263" i="15"/>
  <c r="AA303" i="15"/>
  <c r="AA186" i="15"/>
  <c r="AA288" i="15"/>
  <c r="AA181" i="15"/>
  <c r="AA104" i="15"/>
  <c r="AA24" i="15"/>
  <c r="AA294" i="15"/>
  <c r="AA210" i="15"/>
  <c r="AA76" i="15"/>
  <c r="AA261" i="15"/>
  <c r="AA78" i="15"/>
  <c r="AA118" i="15"/>
  <c r="AA302" i="15"/>
  <c r="AA88" i="15"/>
  <c r="AA159" i="15"/>
  <c r="AA71" i="15"/>
  <c r="AA235" i="15"/>
  <c r="AA53" i="15"/>
  <c r="AA291" i="15"/>
  <c r="AA157" i="15"/>
  <c r="AA37" i="15"/>
  <c r="AA274" i="15"/>
  <c r="AA90" i="15"/>
  <c r="AA222" i="15"/>
  <c r="AA190" i="15"/>
  <c r="AA109" i="15"/>
  <c r="AA137" i="15"/>
  <c r="AA146" i="15"/>
  <c r="AA28" i="15"/>
  <c r="AA130" i="15"/>
  <c r="AA168" i="15"/>
  <c r="AA66" i="15"/>
  <c r="AA59" i="15"/>
  <c r="AA139" i="15"/>
  <c r="AA262" i="15"/>
  <c r="AA77" i="15"/>
  <c r="AA180" i="15"/>
  <c r="AA22" i="15"/>
  <c r="AA285" i="15"/>
  <c r="AA119" i="15"/>
  <c r="AA132" i="15"/>
  <c r="AA278" i="15"/>
  <c r="AA61" i="15"/>
  <c r="AA309" i="15"/>
  <c r="AA108" i="15"/>
  <c r="AA124" i="15"/>
  <c r="AA52" i="15"/>
  <c r="AA54" i="15"/>
  <c r="AA283" i="15"/>
  <c r="AA131" i="15"/>
  <c r="AA31" i="15"/>
  <c r="AA265" i="15"/>
  <c r="AA257" i="15"/>
  <c r="AA84" i="15"/>
  <c r="AA144" i="15"/>
  <c r="AA293" i="15"/>
  <c r="AA284" i="15"/>
  <c r="AA92" i="15"/>
  <c r="AA279" i="15"/>
  <c r="AA129" i="15"/>
  <c r="AA212" i="15"/>
  <c r="AA321" i="15"/>
  <c r="AA162" i="15"/>
  <c r="AA12" i="15"/>
  <c r="AA42" i="15"/>
  <c r="AA233" i="15"/>
  <c r="AA239" i="15"/>
  <c r="AA151" i="15"/>
  <c r="AA103" i="15"/>
  <c r="AA267" i="15"/>
  <c r="AA99" i="15"/>
  <c r="AA209" i="15"/>
  <c r="AA75" i="15"/>
  <c r="AA252" i="15"/>
  <c r="AA44" i="15"/>
  <c r="AA307" i="15"/>
  <c r="AA243" i="15"/>
  <c r="AA179" i="15"/>
  <c r="AA317" i="15"/>
  <c r="AA189" i="15"/>
  <c r="AA273" i="15"/>
  <c r="AA218" i="15"/>
  <c r="AA135" i="15"/>
  <c r="AA48" i="15"/>
  <c r="AA320" i="15"/>
  <c r="AA215" i="15"/>
  <c r="AA142" i="15"/>
  <c r="AA316" i="15"/>
  <c r="AA201" i="15"/>
  <c r="AA79" i="15"/>
  <c r="AA292" i="15"/>
  <c r="AA114" i="15"/>
  <c r="AA21" i="15"/>
  <c r="AA224" i="15"/>
  <c r="AA58" i="15"/>
  <c r="AA138" i="15"/>
  <c r="AA145" i="15"/>
  <c r="AA82" i="15"/>
  <c r="AA254" i="15"/>
  <c r="AA81" i="15"/>
  <c r="AA34" i="15"/>
  <c r="AA315" i="15"/>
  <c r="AA187" i="15"/>
  <c r="AA173" i="15"/>
  <c r="AA240" i="15"/>
  <c r="AA86" i="15"/>
  <c r="AA206" i="15"/>
  <c r="AA312" i="15"/>
  <c r="AA63" i="15"/>
  <c r="AA287" i="15"/>
  <c r="AA169" i="15"/>
  <c r="AA95" i="15"/>
  <c r="AA46" i="15"/>
  <c r="AA80" i="15"/>
  <c r="AA55" i="15"/>
  <c r="AA101" i="15"/>
  <c r="AA197" i="15"/>
  <c r="AA297" i="15"/>
  <c r="AA202" i="15"/>
  <c r="AA102" i="15"/>
  <c r="AA56" i="15"/>
  <c r="AA319" i="15"/>
  <c r="AA194" i="15"/>
  <c r="AA140" i="15"/>
  <c r="AA300" i="15"/>
  <c r="AA231" i="15"/>
  <c r="AA128" i="15"/>
  <c r="AA36" i="15"/>
  <c r="AA264" i="15"/>
  <c r="AA200" i="15"/>
  <c r="AA98" i="15"/>
  <c r="AA29" i="15"/>
  <c r="AA91" i="15"/>
  <c r="AA9" i="15"/>
  <c r="AA245" i="15"/>
  <c r="AA280" i="15"/>
  <c r="AA97" i="15"/>
  <c r="AA270" i="15"/>
  <c r="AA305" i="15"/>
  <c r="AA188" i="15"/>
  <c r="AA15" i="15"/>
  <c r="AA153" i="15"/>
  <c r="AA17" i="15"/>
  <c r="AA299" i="15"/>
  <c r="AA171" i="15"/>
  <c r="AA205" i="15"/>
  <c r="AA249" i="15"/>
  <c r="AA100" i="15"/>
  <c r="AA225" i="15"/>
  <c r="AA298" i="15"/>
  <c r="AA74" i="15"/>
  <c r="AA323" i="15"/>
  <c r="AA259" i="15"/>
  <c r="AA195" i="15"/>
  <c r="AA125" i="15"/>
  <c r="AA221" i="15"/>
  <c r="AA304" i="15"/>
  <c r="AA230" i="15"/>
  <c r="AA175" i="15"/>
  <c r="AA70" i="15"/>
  <c r="AA14" i="15"/>
  <c r="AA255" i="15"/>
  <c r="AA156" i="15"/>
  <c r="AA112" i="15"/>
  <c r="AA234" i="15"/>
  <c r="AA120" i="15"/>
  <c r="AA27" i="15"/>
  <c r="AA164" i="15"/>
  <c r="AA32" i="15"/>
  <c r="AA93" i="15"/>
  <c r="AA11" i="15"/>
  <c r="AA266" i="15"/>
  <c r="AA256" i="15"/>
  <c r="AA236" i="15"/>
  <c r="AA223" i="15"/>
  <c r="AA47" i="15"/>
  <c r="AA155" i="15"/>
  <c r="AA199" i="15"/>
  <c r="AA161" i="15"/>
  <c r="AA33" i="15"/>
  <c r="AA160" i="15"/>
  <c r="AA35" i="15"/>
  <c r="AA19" i="15"/>
  <c r="AA165" i="15"/>
  <c r="AA150" i="15"/>
  <c r="AA45" i="15"/>
  <c r="AA182" i="15"/>
  <c r="AA281" i="15"/>
  <c r="AA87" i="15"/>
  <c r="AA247" i="15"/>
  <c r="AA68" i="15"/>
  <c r="AA94" i="15"/>
  <c r="AA213" i="15"/>
  <c r="AA62" i="15"/>
  <c r="AA276" i="15"/>
  <c r="AA271" i="15"/>
  <c r="AA72" i="15"/>
  <c r="AA141" i="15"/>
  <c r="AA192" i="15"/>
  <c r="AA107" i="15"/>
  <c r="AA310" i="15"/>
  <c r="AA250" i="15"/>
  <c r="AA149" i="15"/>
  <c r="AA178" i="15"/>
  <c r="AA40" i="15"/>
  <c r="AA191" i="15"/>
  <c r="AA295" i="15"/>
  <c r="AA174" i="15"/>
  <c r="AA311" i="15"/>
  <c r="AA143" i="15"/>
  <c r="AA96" i="15"/>
  <c r="AA16" i="15"/>
  <c r="AA219" i="15"/>
  <c r="AA237" i="15"/>
  <c r="AA268" i="15"/>
  <c r="AA110" i="15"/>
  <c r="AA246" i="15"/>
  <c r="AA116" i="15"/>
  <c r="AA158" i="15"/>
  <c r="AA318" i="15"/>
  <c r="AA193" i="15"/>
  <c r="AA106" i="15"/>
  <c r="AA65" i="15"/>
  <c r="AA8" i="15"/>
  <c r="AA50" i="15"/>
  <c r="AA133" i="15"/>
  <c r="AA229" i="15"/>
  <c r="AA313" i="15"/>
  <c r="AA216" i="15"/>
  <c r="AA113" i="15"/>
  <c r="AA67" i="15"/>
  <c r="AA7" i="15"/>
  <c r="AA232" i="15"/>
  <c r="AA154" i="15"/>
  <c r="AA314" i="15"/>
  <c r="AA241" i="15"/>
  <c r="AA184" i="15"/>
  <c r="AA57" i="15"/>
  <c r="AA290" i="15"/>
  <c r="AA214" i="15"/>
  <c r="AA111" i="15"/>
  <c r="AA38" i="15"/>
  <c r="AA5" i="15"/>
  <c r="AA25" i="15"/>
  <c r="AA277" i="15"/>
  <c r="AA306" i="15"/>
  <c r="AA122" i="15"/>
  <c r="AA289" i="15"/>
  <c r="AA134" i="15"/>
  <c r="AA217" i="15"/>
  <c r="AA41" i="15"/>
  <c r="AA207" i="15"/>
  <c r="AA43" i="15"/>
  <c r="AA69" i="15"/>
  <c r="AA203" i="15"/>
  <c r="AA269" i="15"/>
  <c r="AA282" i="15"/>
  <c r="AA127" i="15"/>
  <c r="AA258" i="15"/>
  <c r="AA126" i="15"/>
  <c r="AA136" i="15"/>
  <c r="AA176" i="15"/>
  <c r="AA275" i="15"/>
  <c r="AA211" i="15"/>
  <c r="AA147" i="15"/>
  <c r="AA253" i="15"/>
  <c r="AA115" i="15"/>
  <c r="AA244" i="15"/>
  <c r="AA185" i="15"/>
  <c r="AA105" i="15"/>
  <c r="AA26" i="15"/>
  <c r="AA286" i="15"/>
  <c r="AA170" i="15"/>
  <c r="AA121" i="15"/>
  <c r="AA248" i="15"/>
  <c r="AA167" i="15"/>
  <c r="AA49" i="15"/>
  <c r="AA183" i="15"/>
  <c r="AA51" i="15"/>
  <c r="AA64" i="15"/>
  <c r="AA39" i="15"/>
  <c r="AS167" i="15" l="1"/>
  <c r="AT167" i="15" s="1"/>
  <c r="F195" i="2" s="1"/>
  <c r="H195" i="2" s="1"/>
  <c r="R195" i="2" s="1"/>
  <c r="AS105" i="15"/>
  <c r="AT105" i="15" s="1"/>
  <c r="F133" i="2" s="1"/>
  <c r="H133" i="2" s="1"/>
  <c r="R133" i="2" s="1"/>
  <c r="AS211" i="15"/>
  <c r="AT211" i="15" s="1"/>
  <c r="F239" i="2" s="1"/>
  <c r="H239" i="2" s="1"/>
  <c r="R239" i="2" s="1"/>
  <c r="AS127" i="15"/>
  <c r="AT127" i="15" s="1"/>
  <c r="F155" i="2" s="1"/>
  <c r="H155" i="2" s="1"/>
  <c r="R155" i="2" s="1"/>
  <c r="AS207" i="15"/>
  <c r="AT207" i="15" s="1"/>
  <c r="F235" i="2" s="1"/>
  <c r="H235" i="2" s="1"/>
  <c r="R235" i="2" s="1"/>
  <c r="AS306" i="15"/>
  <c r="AT306" i="15" s="1"/>
  <c r="F334" i="2" s="1"/>
  <c r="H334" i="2" s="1"/>
  <c r="R334" i="2" s="1"/>
  <c r="AS214" i="15"/>
  <c r="AT214" i="15" s="1"/>
  <c r="F242" i="2" s="1"/>
  <c r="H242" i="2" s="1"/>
  <c r="R242" i="2" s="1"/>
  <c r="AS154" i="15"/>
  <c r="AT154" i="15" s="1"/>
  <c r="F182" i="2" s="1"/>
  <c r="H182" i="2" s="1"/>
  <c r="R182" i="2" s="1"/>
  <c r="AS313" i="15"/>
  <c r="AT313" i="15" s="1"/>
  <c r="F341" i="2" s="1"/>
  <c r="H341" i="2" s="1"/>
  <c r="R341" i="2" s="1"/>
  <c r="AS39" i="15"/>
  <c r="AT39" i="15" s="1"/>
  <c r="F67" i="2" s="1"/>
  <c r="H67" i="2" s="1"/>
  <c r="R67" i="2" s="1"/>
  <c r="AS248" i="15"/>
  <c r="AT248" i="15" s="1"/>
  <c r="F276" i="2" s="1"/>
  <c r="H276" i="2" s="1"/>
  <c r="R276" i="2" s="1"/>
  <c r="AS185" i="15"/>
  <c r="AT185" i="15" s="1"/>
  <c r="F213" i="2" s="1"/>
  <c r="H213" i="2" s="1"/>
  <c r="R213" i="2" s="1"/>
  <c r="AS275" i="15"/>
  <c r="AT275" i="15" s="1"/>
  <c r="F303" i="2" s="1"/>
  <c r="H303" i="2" s="1"/>
  <c r="R303" i="2" s="1"/>
  <c r="AS282" i="15"/>
  <c r="AT282" i="15" s="1"/>
  <c r="F310" i="2" s="1"/>
  <c r="H310" i="2" s="1"/>
  <c r="R310" i="2" s="1"/>
  <c r="AS41" i="15"/>
  <c r="AT41" i="15" s="1"/>
  <c r="F69" i="2" s="1"/>
  <c r="H69" i="2" s="1"/>
  <c r="R69" i="2" s="1"/>
  <c r="AS277" i="15"/>
  <c r="AT277" i="15" s="1"/>
  <c r="F305" i="2" s="1"/>
  <c r="H305" i="2" s="1"/>
  <c r="R305" i="2" s="1"/>
  <c r="AS290" i="15"/>
  <c r="AT290" i="15" s="1"/>
  <c r="F318" i="2" s="1"/>
  <c r="H318" i="2" s="1"/>
  <c r="R318" i="2" s="1"/>
  <c r="AS232" i="15"/>
  <c r="AT232" i="15" s="1"/>
  <c r="F260" i="2" s="1"/>
  <c r="H260" i="2" s="1"/>
  <c r="R260" i="2" s="1"/>
  <c r="AS229" i="15"/>
  <c r="AT229" i="15" s="1"/>
  <c r="F257" i="2" s="1"/>
  <c r="H257" i="2" s="1"/>
  <c r="R257" i="2" s="1"/>
  <c r="AS193" i="15"/>
  <c r="AT193" i="15" s="1"/>
  <c r="F221" i="2" s="1"/>
  <c r="H221" i="2" s="1"/>
  <c r="R221" i="2" s="1"/>
  <c r="AS268" i="15"/>
  <c r="AT268" i="15" s="1"/>
  <c r="F296" i="2" s="1"/>
  <c r="H296" i="2" s="1"/>
  <c r="R296" i="2" s="1"/>
  <c r="AS311" i="15"/>
  <c r="AT311" i="15" s="1"/>
  <c r="F339" i="2" s="1"/>
  <c r="H339" i="2" s="1"/>
  <c r="R339" i="2" s="1"/>
  <c r="AS149" i="15"/>
  <c r="AT149" i="15" s="1"/>
  <c r="F177" i="2" s="1"/>
  <c r="H177" i="2" s="1"/>
  <c r="R177" i="2" s="1"/>
  <c r="AS72" i="15"/>
  <c r="AT72" i="15" s="1"/>
  <c r="F100" i="2" s="1"/>
  <c r="H100" i="2" s="1"/>
  <c r="R100" i="2" s="1"/>
  <c r="AS68" i="15"/>
  <c r="AT68" i="15" s="1"/>
  <c r="F96" i="2" s="1"/>
  <c r="H96" i="2" s="1"/>
  <c r="R96" i="2" s="1"/>
  <c r="AS150" i="15"/>
  <c r="AT150" i="15" s="1"/>
  <c r="F178" i="2" s="1"/>
  <c r="H178" i="2" s="1"/>
  <c r="R178" i="2" s="1"/>
  <c r="AS161" i="15"/>
  <c r="AT161" i="15" s="1"/>
  <c r="F189" i="2" s="1"/>
  <c r="H189" i="2" s="1"/>
  <c r="R189" i="2" s="1"/>
  <c r="AS256" i="15"/>
  <c r="AT256" i="15" s="1"/>
  <c r="F284" i="2" s="1"/>
  <c r="H284" i="2" s="1"/>
  <c r="R284" i="2" s="1"/>
  <c r="AS27" i="15"/>
  <c r="AT27" i="15" s="1"/>
  <c r="F55" i="2" s="1"/>
  <c r="H55" i="2" s="1"/>
  <c r="R55" i="2" s="1"/>
  <c r="AS14" i="15"/>
  <c r="AT14" i="15" s="1"/>
  <c r="F42" i="2" s="1"/>
  <c r="H42" i="2" s="1"/>
  <c r="R42" i="2" s="1"/>
  <c r="AS125" i="15"/>
  <c r="AT125" i="15" s="1"/>
  <c r="F153" i="2" s="1"/>
  <c r="H153" i="2" s="1"/>
  <c r="R153" i="2" s="1"/>
  <c r="AS225" i="15"/>
  <c r="AT225" i="15" s="1"/>
  <c r="F253" i="2" s="1"/>
  <c r="H253" i="2" s="1"/>
  <c r="R253" i="2" s="1"/>
  <c r="AS17" i="15"/>
  <c r="AT17" i="15" s="1"/>
  <c r="F45" i="2" s="1"/>
  <c r="H45" i="2" s="1"/>
  <c r="R45" i="2" s="1"/>
  <c r="AS97" i="15"/>
  <c r="AT97" i="15" s="1"/>
  <c r="F125" i="2" s="1"/>
  <c r="H125" i="2" s="1"/>
  <c r="R125" i="2" s="1"/>
  <c r="AS98" i="15"/>
  <c r="AT98" i="15" s="1"/>
  <c r="F126" i="2" s="1"/>
  <c r="H126" i="2" s="1"/>
  <c r="R126" i="2" s="1"/>
  <c r="AS300" i="15"/>
  <c r="AT300" i="15" s="1"/>
  <c r="F328" i="2" s="1"/>
  <c r="H328" i="2" s="1"/>
  <c r="R328" i="2" s="1"/>
  <c r="AS202" i="15"/>
  <c r="AT202" i="15" s="1"/>
  <c r="F230" i="2" s="1"/>
  <c r="H230" i="2" s="1"/>
  <c r="R230" i="2" s="1"/>
  <c r="AS46" i="15"/>
  <c r="AT46" i="15" s="1"/>
  <c r="F74" i="2" s="1"/>
  <c r="H74" i="2" s="1"/>
  <c r="R74" i="2" s="1"/>
  <c r="AS206" i="15"/>
  <c r="AT206" i="15" s="1"/>
  <c r="F234" i="2" s="1"/>
  <c r="H234" i="2" s="1"/>
  <c r="R234" i="2" s="1"/>
  <c r="AS34" i="15"/>
  <c r="AT34" i="15" s="1"/>
  <c r="F62" i="2" s="1"/>
  <c r="H62" i="2" s="1"/>
  <c r="R62" i="2" s="1"/>
  <c r="AS58" i="15"/>
  <c r="AT58" i="15" s="1"/>
  <c r="F86" i="2" s="1"/>
  <c r="H86" i="2" s="1"/>
  <c r="R86" i="2" s="1"/>
  <c r="AS201" i="15"/>
  <c r="AT201" i="15" s="1"/>
  <c r="F229" i="2" s="1"/>
  <c r="H229" i="2" s="1"/>
  <c r="R229" i="2" s="1"/>
  <c r="AS135" i="15"/>
  <c r="AT135" i="15" s="1"/>
  <c r="F163" i="2" s="1"/>
  <c r="H163" i="2" s="1"/>
  <c r="R163" i="2" s="1"/>
  <c r="AS243" i="15"/>
  <c r="AT243" i="15" s="1"/>
  <c r="F271" i="2" s="1"/>
  <c r="H271" i="2" s="1"/>
  <c r="R271" i="2" s="1"/>
  <c r="AS99" i="15"/>
  <c r="AT99" i="15" s="1"/>
  <c r="F127" i="2" s="1"/>
  <c r="H127" i="2" s="1"/>
  <c r="R127" i="2" s="1"/>
  <c r="AS42" i="15"/>
  <c r="AT42" i="15" s="1"/>
  <c r="F70" i="2" s="1"/>
  <c r="H70" i="2" s="1"/>
  <c r="R70" i="2" s="1"/>
  <c r="AS279" i="15"/>
  <c r="AT279" i="15" s="1"/>
  <c r="F307" i="2" s="1"/>
  <c r="H307" i="2" s="1"/>
  <c r="R307" i="2" s="1"/>
  <c r="AS257" i="15"/>
  <c r="AT257" i="15" s="1"/>
  <c r="F285" i="2" s="1"/>
  <c r="H285" i="2" s="1"/>
  <c r="R285" i="2" s="1"/>
  <c r="AS52" i="15"/>
  <c r="AT52" i="15" s="1"/>
  <c r="F80" i="2" s="1"/>
  <c r="H80" i="2" s="1"/>
  <c r="R80" i="2" s="1"/>
  <c r="AS132" i="15"/>
  <c r="AT132" i="15" s="1"/>
  <c r="F160" i="2" s="1"/>
  <c r="H160" i="2" s="1"/>
  <c r="R160" i="2" s="1"/>
  <c r="AS262" i="15"/>
  <c r="AT262" i="15" s="1"/>
  <c r="F290" i="2" s="1"/>
  <c r="H290" i="2" s="1"/>
  <c r="R290" i="2" s="1"/>
  <c r="AS28" i="15"/>
  <c r="AT28" i="15" s="1"/>
  <c r="F56" i="2" s="1"/>
  <c r="H56" i="2" s="1"/>
  <c r="R56" i="2" s="1"/>
  <c r="AS90" i="15"/>
  <c r="AT90" i="15" s="1"/>
  <c r="F118" i="2" s="1"/>
  <c r="H118" i="2" s="1"/>
  <c r="R118" i="2" s="1"/>
  <c r="AS235" i="15"/>
  <c r="AT235" i="15" s="1"/>
  <c r="F263" i="2" s="1"/>
  <c r="H263" i="2" s="1"/>
  <c r="R263" i="2" s="1"/>
  <c r="AS78" i="15"/>
  <c r="AT78" i="15" s="1"/>
  <c r="F106" i="2" s="1"/>
  <c r="H106" i="2" s="1"/>
  <c r="R106" i="2" s="1"/>
  <c r="AS104" i="15"/>
  <c r="AT104" i="15" s="1"/>
  <c r="F132" i="2" s="1"/>
  <c r="H132" i="2" s="1"/>
  <c r="R132" i="2" s="1"/>
  <c r="AS227" i="15"/>
  <c r="AT227" i="15" s="1"/>
  <c r="F255" i="2" s="1"/>
  <c r="H255" i="2" s="1"/>
  <c r="R255" i="2" s="1"/>
  <c r="AS228" i="15"/>
  <c r="AT228" i="15" s="1"/>
  <c r="F256" i="2" s="1"/>
  <c r="H256" i="2" s="1"/>
  <c r="R256" i="2" s="1"/>
  <c r="AS166" i="15"/>
  <c r="AT166" i="15" s="1"/>
  <c r="F194" i="2" s="1"/>
  <c r="H194" i="2" s="1"/>
  <c r="R194" i="2" s="1"/>
  <c r="AS172" i="15"/>
  <c r="AT172" i="15" s="1"/>
  <c r="F200" i="2" s="1"/>
  <c r="H200" i="2" s="1"/>
  <c r="R200" i="2" s="1"/>
  <c r="AS117" i="15"/>
  <c r="AT117" i="15" s="1"/>
  <c r="F145" i="2" s="1"/>
  <c r="H145" i="2" s="1"/>
  <c r="R145" i="2" s="1"/>
  <c r="AS83" i="15"/>
  <c r="AT83" i="15" s="1"/>
  <c r="F111" i="2" s="1"/>
  <c r="H111" i="2" s="1"/>
  <c r="R111" i="2" s="1"/>
  <c r="AS106" i="15"/>
  <c r="AT106" i="15" s="1"/>
  <c r="F134" i="2" s="1"/>
  <c r="H134" i="2" s="1"/>
  <c r="R134" i="2" s="1"/>
  <c r="AS110" i="15"/>
  <c r="AT110" i="15" s="1"/>
  <c r="F138" i="2" s="1"/>
  <c r="H138" i="2" s="1"/>
  <c r="R138" i="2" s="1"/>
  <c r="AS143" i="15"/>
  <c r="AT143" i="15" s="1"/>
  <c r="F171" i="2" s="1"/>
  <c r="H171" i="2" s="1"/>
  <c r="R171" i="2" s="1"/>
  <c r="AS178" i="15"/>
  <c r="AT178" i="15" s="1"/>
  <c r="F206" i="2" s="1"/>
  <c r="H206" i="2" s="1"/>
  <c r="R206" i="2" s="1"/>
  <c r="AS141" i="15"/>
  <c r="AT141" i="15" s="1"/>
  <c r="F169" i="2" s="1"/>
  <c r="H169" i="2" s="1"/>
  <c r="R169" i="2" s="1"/>
  <c r="AS94" i="15"/>
  <c r="AT94" i="15" s="1"/>
  <c r="F122" i="2" s="1"/>
  <c r="H122" i="2" s="1"/>
  <c r="R122" i="2" s="1"/>
  <c r="AS45" i="15"/>
  <c r="AT45" i="15" s="1"/>
  <c r="F73" i="2" s="1"/>
  <c r="H73" i="2" s="1"/>
  <c r="R73" i="2" s="1"/>
  <c r="AS33" i="15"/>
  <c r="AT33" i="15" s="1"/>
  <c r="F61" i="2" s="1"/>
  <c r="H61" i="2" s="1"/>
  <c r="R61" i="2" s="1"/>
  <c r="AS236" i="15"/>
  <c r="AT236" i="15" s="1"/>
  <c r="F264" i="2" s="1"/>
  <c r="H264" i="2" s="1"/>
  <c r="R264" i="2" s="1"/>
  <c r="AS164" i="15"/>
  <c r="AT164" i="15" s="1"/>
  <c r="F192" i="2" s="1"/>
  <c r="H192" i="2" s="1"/>
  <c r="R192" i="2" s="1"/>
  <c r="AS255" i="15"/>
  <c r="AT255" i="15" s="1"/>
  <c r="F283" i="2" s="1"/>
  <c r="H283" i="2" s="1"/>
  <c r="R283" i="2" s="1"/>
  <c r="AS221" i="15"/>
  <c r="AT221" i="15" s="1"/>
  <c r="F249" i="2" s="1"/>
  <c r="H249" i="2" s="1"/>
  <c r="R249" i="2" s="1"/>
  <c r="AS298" i="15"/>
  <c r="AT298" i="15" s="1"/>
  <c r="F326" i="2" s="1"/>
  <c r="H326" i="2" s="1"/>
  <c r="R326" i="2" s="1"/>
  <c r="AS299" i="15"/>
  <c r="AT299" i="15" s="1"/>
  <c r="F327" i="2" s="1"/>
  <c r="H327" i="2" s="1"/>
  <c r="R327" i="2" s="1"/>
  <c r="AS270" i="15"/>
  <c r="AT270" i="15" s="1"/>
  <c r="F298" i="2" s="1"/>
  <c r="H298" i="2" s="1"/>
  <c r="R298" i="2" s="1"/>
  <c r="AS29" i="15"/>
  <c r="AT29" i="15" s="1"/>
  <c r="F57" i="2" s="1"/>
  <c r="H57" i="2" s="1"/>
  <c r="R57" i="2" s="1"/>
  <c r="AS231" i="15"/>
  <c r="AT231" i="15" s="1"/>
  <c r="F259" i="2" s="1"/>
  <c r="H259" i="2" s="1"/>
  <c r="R259" i="2" s="1"/>
  <c r="AS102" i="15"/>
  <c r="AT102" i="15" s="1"/>
  <c r="F130" i="2" s="1"/>
  <c r="H130" i="2" s="1"/>
  <c r="R130" i="2" s="1"/>
  <c r="AS80" i="15"/>
  <c r="AT80" i="15" s="1"/>
  <c r="F108" i="2" s="1"/>
  <c r="H108" i="2" s="1"/>
  <c r="R108" i="2" s="1"/>
  <c r="AS312" i="15"/>
  <c r="AT312" i="15" s="1"/>
  <c r="F340" i="2" s="1"/>
  <c r="H340" i="2" s="1"/>
  <c r="R340" i="2" s="1"/>
  <c r="AS315" i="15"/>
  <c r="AT315" i="15" s="1"/>
  <c r="F343" i="2" s="1"/>
  <c r="H343" i="2" s="1"/>
  <c r="R343" i="2" s="1"/>
  <c r="AS138" i="15"/>
  <c r="AT138" i="15" s="1"/>
  <c r="F166" i="2" s="1"/>
  <c r="H166" i="2" s="1"/>
  <c r="R166" i="2" s="1"/>
  <c r="AS79" i="15"/>
  <c r="AT79" i="15" s="1"/>
  <c r="F107" i="2" s="1"/>
  <c r="H107" i="2" s="1"/>
  <c r="R107" i="2" s="1"/>
  <c r="AS48" i="15"/>
  <c r="AT48" i="15" s="1"/>
  <c r="F76" i="2" s="1"/>
  <c r="H76" i="2" s="1"/>
  <c r="R76" i="2" s="1"/>
  <c r="AS179" i="15"/>
  <c r="AT179" i="15" s="1"/>
  <c r="F207" i="2" s="1"/>
  <c r="H207" i="2" s="1"/>
  <c r="R207" i="2" s="1"/>
  <c r="AS209" i="15"/>
  <c r="AT209" i="15" s="1"/>
  <c r="F237" i="2" s="1"/>
  <c r="H237" i="2" s="1"/>
  <c r="R237" i="2" s="1"/>
  <c r="AS233" i="15"/>
  <c r="AT233" i="15" s="1"/>
  <c r="F261" i="2" s="1"/>
  <c r="H261" i="2" s="1"/>
  <c r="R261" i="2" s="1"/>
  <c r="AS129" i="15"/>
  <c r="AT129" i="15" s="1"/>
  <c r="F157" i="2" s="1"/>
  <c r="H157" i="2" s="1"/>
  <c r="R157" i="2" s="1"/>
  <c r="AS84" i="15"/>
  <c r="AT84" i="15" s="1"/>
  <c r="F112" i="2" s="1"/>
  <c r="H112" i="2" s="1"/>
  <c r="R112" i="2" s="1"/>
  <c r="AS54" i="15"/>
  <c r="AT54" i="15" s="1"/>
  <c r="F82" i="2" s="1"/>
  <c r="H82" i="2" s="1"/>
  <c r="R82" i="2" s="1"/>
  <c r="AS278" i="15"/>
  <c r="AT278" i="15" s="1"/>
  <c r="F306" i="2" s="1"/>
  <c r="H306" i="2" s="1"/>
  <c r="R306" i="2" s="1"/>
  <c r="AS77" i="15"/>
  <c r="AT77" i="15" s="1"/>
  <c r="F105" i="2" s="1"/>
  <c r="H105" i="2" s="1"/>
  <c r="R105" i="2" s="1"/>
  <c r="AS130" i="15"/>
  <c r="AT130" i="15" s="1"/>
  <c r="F158" i="2" s="1"/>
  <c r="H158" i="2" s="1"/>
  <c r="R158" i="2" s="1"/>
  <c r="AS222" i="15"/>
  <c r="AT222" i="15" s="1"/>
  <c r="F250" i="2" s="1"/>
  <c r="H250" i="2" s="1"/>
  <c r="R250" i="2" s="1"/>
  <c r="AS53" i="15"/>
  <c r="AT53" i="15" s="1"/>
  <c r="F81" i="2" s="1"/>
  <c r="H81" i="2" s="1"/>
  <c r="R81" i="2" s="1"/>
  <c r="AS118" i="15"/>
  <c r="AT118" i="15" s="1"/>
  <c r="F146" i="2" s="1"/>
  <c r="H146" i="2" s="1"/>
  <c r="R146" i="2" s="1"/>
  <c r="AS24" i="15"/>
  <c r="AT24" i="15" s="1"/>
  <c r="F52" i="2" s="1"/>
  <c r="H52" i="2" s="1"/>
  <c r="R52" i="2" s="1"/>
  <c r="AS263" i="15"/>
  <c r="AT263" i="15" s="1"/>
  <c r="F291" i="2" s="1"/>
  <c r="H291" i="2" s="1"/>
  <c r="R291" i="2" s="1"/>
  <c r="AS10" i="15"/>
  <c r="AT10" i="15" s="1"/>
  <c r="F38" i="2" s="1"/>
  <c r="H38" i="2" s="1"/>
  <c r="R38" i="2" s="1"/>
  <c r="AS6" i="15"/>
  <c r="AT6" i="15" s="1"/>
  <c r="F34" i="2" s="1"/>
  <c r="H34" i="2" s="1"/>
  <c r="R34" i="2" s="1"/>
  <c r="AS163" i="15"/>
  <c r="AT163" i="15" s="1"/>
  <c r="F191" i="2" s="1"/>
  <c r="H191" i="2" s="1"/>
  <c r="R191" i="2" s="1"/>
  <c r="AS177" i="15"/>
  <c r="AT177" i="15" s="1"/>
  <c r="F205" i="2" s="1"/>
  <c r="H205" i="2" s="1"/>
  <c r="R205" i="2" s="1"/>
  <c r="AS226" i="15"/>
  <c r="AT226" i="15" s="1"/>
  <c r="F254" i="2" s="1"/>
  <c r="H254" i="2" s="1"/>
  <c r="R254" i="2" s="1"/>
  <c r="AS251" i="15"/>
  <c r="AT251" i="15" s="1"/>
  <c r="F279" i="2" s="1"/>
  <c r="H279" i="2" s="1"/>
  <c r="R279" i="2" s="1"/>
  <c r="AS49" i="15"/>
  <c r="AT49" i="15" s="1"/>
  <c r="F77" i="2" s="1"/>
  <c r="H77" i="2" s="1"/>
  <c r="R77" i="2" s="1"/>
  <c r="AS26" i="15"/>
  <c r="AT26" i="15" s="1"/>
  <c r="F54" i="2" s="1"/>
  <c r="H54" i="2" s="1"/>
  <c r="R54" i="2" s="1"/>
  <c r="AS147" i="15"/>
  <c r="AT147" i="15" s="1"/>
  <c r="F175" i="2" s="1"/>
  <c r="H175" i="2" s="1"/>
  <c r="R175" i="2" s="1"/>
  <c r="AS258" i="15"/>
  <c r="AT258" i="15" s="1"/>
  <c r="F286" i="2" s="1"/>
  <c r="H286" i="2" s="1"/>
  <c r="R286" i="2" s="1"/>
  <c r="AS43" i="15"/>
  <c r="AT43" i="15" s="1"/>
  <c r="F71" i="2" s="1"/>
  <c r="H71" i="2" s="1"/>
  <c r="R71" i="2" s="1"/>
  <c r="AS122" i="15"/>
  <c r="AT122" i="15" s="1"/>
  <c r="F150" i="2" s="1"/>
  <c r="H150" i="2" s="1"/>
  <c r="R150" i="2" s="1"/>
  <c r="AS111" i="15"/>
  <c r="AT111" i="15" s="1"/>
  <c r="F139" i="2" s="1"/>
  <c r="H139" i="2" s="1"/>
  <c r="R139" i="2" s="1"/>
  <c r="AS314" i="15"/>
  <c r="AT314" i="15" s="1"/>
  <c r="F342" i="2" s="1"/>
  <c r="H342" i="2" s="1"/>
  <c r="R342" i="2" s="1"/>
  <c r="AS216" i="15"/>
  <c r="AT216" i="15" s="1"/>
  <c r="F244" i="2" s="1"/>
  <c r="H244" i="2" s="1"/>
  <c r="R244" i="2" s="1"/>
  <c r="AS65" i="15"/>
  <c r="AT65" i="15" s="1"/>
  <c r="F93" i="2" s="1"/>
  <c r="H93" i="2" s="1"/>
  <c r="R93" i="2" s="1"/>
  <c r="AS246" i="15"/>
  <c r="AT246" i="15" s="1"/>
  <c r="F274" i="2" s="1"/>
  <c r="H274" i="2" s="1"/>
  <c r="R274" i="2" s="1"/>
  <c r="AS96" i="15"/>
  <c r="AT96" i="15" s="1"/>
  <c r="F124" i="2" s="1"/>
  <c r="H124" i="2" s="1"/>
  <c r="R124" i="2" s="1"/>
  <c r="AS40" i="15"/>
  <c r="AT40" i="15" s="1"/>
  <c r="F68" i="2" s="1"/>
  <c r="H68" i="2" s="1"/>
  <c r="R68" i="2" s="1"/>
  <c r="AS192" i="15"/>
  <c r="AT192" i="15" s="1"/>
  <c r="F220" i="2" s="1"/>
  <c r="H220" i="2" s="1"/>
  <c r="R220" i="2" s="1"/>
  <c r="AS213" i="15"/>
  <c r="AT213" i="15" s="1"/>
  <c r="F241" i="2" s="1"/>
  <c r="H241" i="2" s="1"/>
  <c r="R241" i="2" s="1"/>
  <c r="AS182" i="15"/>
  <c r="AT182" i="15" s="1"/>
  <c r="F210" i="2" s="1"/>
  <c r="H210" i="2" s="1"/>
  <c r="R210" i="2" s="1"/>
  <c r="AS160" i="15"/>
  <c r="AT160" i="15" s="1"/>
  <c r="F188" i="2" s="1"/>
  <c r="H188" i="2" s="1"/>
  <c r="R188" i="2" s="1"/>
  <c r="AS223" i="15"/>
  <c r="AT223" i="15" s="1"/>
  <c r="F251" i="2" s="1"/>
  <c r="H251" i="2" s="1"/>
  <c r="R251" i="2" s="1"/>
  <c r="AS32" i="15"/>
  <c r="AT32" i="15" s="1"/>
  <c r="F60" i="2" s="1"/>
  <c r="H60" i="2" s="1"/>
  <c r="R60" i="2" s="1"/>
  <c r="AS156" i="15"/>
  <c r="AT156" i="15" s="1"/>
  <c r="F184" i="2" s="1"/>
  <c r="H184" i="2" s="1"/>
  <c r="R184" i="2" s="1"/>
  <c r="AS304" i="15"/>
  <c r="AT304" i="15" s="1"/>
  <c r="F332" i="2" s="1"/>
  <c r="H332" i="2" s="1"/>
  <c r="R332" i="2" s="1"/>
  <c r="AS74" i="15"/>
  <c r="AT74" i="15" s="1"/>
  <c r="F102" i="2" s="1"/>
  <c r="H102" i="2" s="1"/>
  <c r="R102" i="2" s="1"/>
  <c r="AS171" i="15"/>
  <c r="AT171" i="15" s="1"/>
  <c r="F199" i="2" s="1"/>
  <c r="H199" i="2" s="1"/>
  <c r="R199" i="2" s="1"/>
  <c r="AS305" i="15"/>
  <c r="AT305" i="15" s="1"/>
  <c r="F333" i="2" s="1"/>
  <c r="H333" i="2" s="1"/>
  <c r="R333" i="2" s="1"/>
  <c r="AS91" i="15"/>
  <c r="AT91" i="15" s="1"/>
  <c r="F119" i="2" s="1"/>
  <c r="H119" i="2" s="1"/>
  <c r="R119" i="2" s="1"/>
  <c r="AS128" i="15"/>
  <c r="AT128" i="15" s="1"/>
  <c r="F156" i="2" s="1"/>
  <c r="H156" i="2" s="1"/>
  <c r="R156" i="2" s="1"/>
  <c r="AS56" i="15"/>
  <c r="AT56" i="15" s="1"/>
  <c r="F84" i="2" s="1"/>
  <c r="H84" i="2" s="1"/>
  <c r="R84" i="2" s="1"/>
  <c r="AS55" i="15"/>
  <c r="AT55" i="15" s="1"/>
  <c r="F83" i="2" s="1"/>
  <c r="H83" i="2" s="1"/>
  <c r="R83" i="2" s="1"/>
  <c r="AS63" i="15"/>
  <c r="AT63" i="15" s="1"/>
  <c r="F91" i="2" s="1"/>
  <c r="H91" i="2" s="1"/>
  <c r="R91" i="2" s="1"/>
  <c r="AS187" i="15"/>
  <c r="AT187" i="15" s="1"/>
  <c r="F215" i="2" s="1"/>
  <c r="H215" i="2" s="1"/>
  <c r="R215" i="2" s="1"/>
  <c r="AS145" i="15"/>
  <c r="AT145" i="15" s="1"/>
  <c r="F173" i="2" s="1"/>
  <c r="H173" i="2" s="1"/>
  <c r="R173" i="2" s="1"/>
  <c r="AS292" i="15"/>
  <c r="AT292" i="15" s="1"/>
  <c r="F320" i="2" s="1"/>
  <c r="H320" i="2" s="1"/>
  <c r="R320" i="2" s="1"/>
  <c r="AS320" i="15"/>
  <c r="AT320" i="15" s="1"/>
  <c r="F348" i="2" s="1"/>
  <c r="H348" i="2" s="1"/>
  <c r="R348" i="2" s="1"/>
  <c r="AS317" i="15"/>
  <c r="AT317" i="15" s="1"/>
  <c r="F345" i="2" s="1"/>
  <c r="H345" i="2" s="1"/>
  <c r="R345" i="2" s="1"/>
  <c r="AS75" i="15"/>
  <c r="AT75" i="15" s="1"/>
  <c r="F103" i="2" s="1"/>
  <c r="H103" i="2" s="1"/>
  <c r="R103" i="2" s="1"/>
  <c r="AS239" i="15"/>
  <c r="AT239" i="15" s="1"/>
  <c r="F267" i="2" s="1"/>
  <c r="H267" i="2" s="1"/>
  <c r="R267" i="2" s="1"/>
  <c r="AS212" i="15"/>
  <c r="AT212" i="15" s="1"/>
  <c r="F240" i="2" s="1"/>
  <c r="H240" i="2" s="1"/>
  <c r="R240" i="2" s="1"/>
  <c r="AS144" i="15"/>
  <c r="AT144" i="15" s="1"/>
  <c r="F172" i="2" s="1"/>
  <c r="H172" i="2" s="1"/>
  <c r="R172" i="2" s="1"/>
  <c r="AS283" i="15"/>
  <c r="AT283" i="15" s="1"/>
  <c r="F311" i="2" s="1"/>
  <c r="H311" i="2" s="1"/>
  <c r="R311" i="2" s="1"/>
  <c r="AS61" i="15"/>
  <c r="AT61" i="15" s="1"/>
  <c r="F89" i="2" s="1"/>
  <c r="H89" i="2" s="1"/>
  <c r="R89" i="2" s="1"/>
  <c r="AS180" i="15"/>
  <c r="AT180" i="15" s="1"/>
  <c r="F208" i="2" s="1"/>
  <c r="H208" i="2" s="1"/>
  <c r="R208" i="2" s="1"/>
  <c r="AS168" i="15"/>
  <c r="AT168" i="15" s="1"/>
  <c r="F196" i="2" s="1"/>
  <c r="H196" i="2" s="1"/>
  <c r="R196" i="2" s="1"/>
  <c r="AS190" i="15"/>
  <c r="AT190" i="15" s="1"/>
  <c r="F218" i="2" s="1"/>
  <c r="H218" i="2" s="1"/>
  <c r="R218" i="2" s="1"/>
  <c r="AS291" i="15"/>
  <c r="AT291" i="15" s="1"/>
  <c r="F319" i="2" s="1"/>
  <c r="H319" i="2" s="1"/>
  <c r="R319" i="2" s="1"/>
  <c r="AS302" i="15"/>
  <c r="AT302" i="15" s="1"/>
  <c r="F330" i="2" s="1"/>
  <c r="H330" i="2" s="1"/>
  <c r="R330" i="2" s="1"/>
  <c r="AS294" i="15"/>
  <c r="AT294" i="15" s="1"/>
  <c r="F322" i="2" s="1"/>
  <c r="H322" i="2" s="1"/>
  <c r="R322" i="2" s="1"/>
  <c r="AS303" i="15"/>
  <c r="AT303" i="15" s="1"/>
  <c r="F331" i="2" s="1"/>
  <c r="H331" i="2" s="1"/>
  <c r="R331" i="2" s="1"/>
  <c r="AS322" i="15"/>
  <c r="AT322" i="15" s="1"/>
  <c r="F350" i="2" s="1"/>
  <c r="H350" i="2" s="1"/>
  <c r="R350" i="2" s="1"/>
  <c r="AS18" i="15"/>
  <c r="AT18" i="15" s="1"/>
  <c r="F46" i="2" s="1"/>
  <c r="H46" i="2" s="1"/>
  <c r="R46" i="2" s="1"/>
  <c r="AS20" i="15"/>
  <c r="AT20" i="15" s="1"/>
  <c r="F48" i="2" s="1"/>
  <c r="H48" i="2" s="1"/>
  <c r="R48" i="2" s="1"/>
  <c r="AS60" i="15"/>
  <c r="AT60" i="15" s="1"/>
  <c r="F88" i="2" s="1"/>
  <c r="H88" i="2" s="1"/>
  <c r="R88" i="2" s="1"/>
  <c r="AS198" i="15"/>
  <c r="AT198" i="15" s="1"/>
  <c r="F226" i="2" s="1"/>
  <c r="H226" i="2" s="1"/>
  <c r="R226" i="2" s="1"/>
  <c r="AS85" i="15"/>
  <c r="AT85" i="15" s="1"/>
  <c r="F113" i="2" s="1"/>
  <c r="H113" i="2" s="1"/>
  <c r="R113" i="2" s="1"/>
  <c r="AS183" i="15"/>
  <c r="AT183" i="15" s="1"/>
  <c r="F211" i="2" s="1"/>
  <c r="H211" i="2" s="1"/>
  <c r="R211" i="2" s="1"/>
  <c r="AS286" i="15"/>
  <c r="AT286" i="15" s="1"/>
  <c r="F314" i="2" s="1"/>
  <c r="H314" i="2" s="1"/>
  <c r="R314" i="2" s="1"/>
  <c r="AS253" i="15"/>
  <c r="AT253" i="15" s="1"/>
  <c r="F281" i="2" s="1"/>
  <c r="H281" i="2" s="1"/>
  <c r="R281" i="2" s="1"/>
  <c r="AS126" i="15"/>
  <c r="AT126" i="15" s="1"/>
  <c r="F154" i="2" s="1"/>
  <c r="H154" i="2" s="1"/>
  <c r="R154" i="2" s="1"/>
  <c r="AS69" i="15"/>
  <c r="AT69" i="15" s="1"/>
  <c r="F97" i="2" s="1"/>
  <c r="H97" i="2" s="1"/>
  <c r="R97" i="2" s="1"/>
  <c r="AS289" i="15"/>
  <c r="AT289" i="15" s="1"/>
  <c r="F317" i="2" s="1"/>
  <c r="H317" i="2" s="1"/>
  <c r="R317" i="2" s="1"/>
  <c r="AS38" i="15"/>
  <c r="AT38" i="15" s="1"/>
  <c r="F66" i="2" s="1"/>
  <c r="H66" i="2" s="1"/>
  <c r="R66" i="2" s="1"/>
  <c r="AS241" i="15"/>
  <c r="AT241" i="15" s="1"/>
  <c r="F269" i="2" s="1"/>
  <c r="H269" i="2" s="1"/>
  <c r="R269" i="2" s="1"/>
  <c r="AS113" i="15"/>
  <c r="AT113" i="15" s="1"/>
  <c r="F141" i="2" s="1"/>
  <c r="H141" i="2" s="1"/>
  <c r="R141" i="2" s="1"/>
  <c r="AS8" i="15"/>
  <c r="AT8" i="15" s="1"/>
  <c r="F36" i="2" s="1"/>
  <c r="H36" i="2" s="1"/>
  <c r="R36" i="2" s="1"/>
  <c r="AS116" i="15"/>
  <c r="AT116" i="15" s="1"/>
  <c r="F144" i="2" s="1"/>
  <c r="H144" i="2" s="1"/>
  <c r="R144" i="2" s="1"/>
  <c r="AS16" i="15"/>
  <c r="AT16" i="15" s="1"/>
  <c r="F44" i="2" s="1"/>
  <c r="H44" i="2" s="1"/>
  <c r="R44" i="2" s="1"/>
  <c r="AS191" i="15"/>
  <c r="AT191" i="15" s="1"/>
  <c r="F219" i="2" s="1"/>
  <c r="H219" i="2" s="1"/>
  <c r="R219" i="2" s="1"/>
  <c r="AS107" i="15"/>
  <c r="AT107" i="15" s="1"/>
  <c r="F135" i="2" s="1"/>
  <c r="H135" i="2" s="1"/>
  <c r="R135" i="2" s="1"/>
  <c r="AS62" i="15"/>
  <c r="AT62" i="15" s="1"/>
  <c r="F90" i="2" s="1"/>
  <c r="H90" i="2" s="1"/>
  <c r="R90" i="2" s="1"/>
  <c r="AS281" i="15"/>
  <c r="AT281" i="15" s="1"/>
  <c r="F309" i="2" s="1"/>
  <c r="H309" i="2" s="1"/>
  <c r="R309" i="2" s="1"/>
  <c r="AS35" i="15"/>
  <c r="AT35" i="15" s="1"/>
  <c r="F63" i="2" s="1"/>
  <c r="H63" i="2" s="1"/>
  <c r="R63" i="2" s="1"/>
  <c r="AS47" i="15"/>
  <c r="AT47" i="15" s="1"/>
  <c r="F75" i="2" s="1"/>
  <c r="H75" i="2" s="1"/>
  <c r="R75" i="2" s="1"/>
  <c r="AS93" i="15"/>
  <c r="AT93" i="15" s="1"/>
  <c r="F121" i="2" s="1"/>
  <c r="H121" i="2" s="1"/>
  <c r="R121" i="2" s="1"/>
  <c r="AS112" i="15"/>
  <c r="AT112" i="15" s="1"/>
  <c r="F140" i="2" s="1"/>
  <c r="H140" i="2" s="1"/>
  <c r="R140" i="2" s="1"/>
  <c r="AS230" i="15"/>
  <c r="AT230" i="15" s="1"/>
  <c r="F258" i="2" s="1"/>
  <c r="H258" i="2" s="1"/>
  <c r="R258" i="2" s="1"/>
  <c r="AS323" i="15"/>
  <c r="AT323" i="15" s="1"/>
  <c r="F351" i="2" s="1"/>
  <c r="H351" i="2" s="1"/>
  <c r="R351" i="2" s="1"/>
  <c r="AS205" i="15"/>
  <c r="AT205" i="15" s="1"/>
  <c r="F233" i="2" s="1"/>
  <c r="H233" i="2" s="1"/>
  <c r="R233" i="2" s="1"/>
  <c r="AS188" i="15"/>
  <c r="AT188" i="15" s="1"/>
  <c r="F216" i="2" s="1"/>
  <c r="H216" i="2" s="1"/>
  <c r="R216" i="2" s="1"/>
  <c r="AS9" i="15"/>
  <c r="AT9" i="15" s="1"/>
  <c r="F37" i="2" s="1"/>
  <c r="H37" i="2" s="1"/>
  <c r="R37" i="2" s="1"/>
  <c r="AS36" i="15"/>
  <c r="AT36" i="15" s="1"/>
  <c r="F64" i="2" s="1"/>
  <c r="H64" i="2" s="1"/>
  <c r="R64" i="2" s="1"/>
  <c r="AS319" i="15"/>
  <c r="AT319" i="15" s="1"/>
  <c r="F347" i="2" s="1"/>
  <c r="H347" i="2" s="1"/>
  <c r="R347" i="2" s="1"/>
  <c r="AS101" i="15"/>
  <c r="AT101" i="15" s="1"/>
  <c r="F129" i="2" s="1"/>
  <c r="H129" i="2" s="1"/>
  <c r="R129" i="2" s="1"/>
  <c r="AS287" i="15"/>
  <c r="AT287" i="15" s="1"/>
  <c r="F315" i="2" s="1"/>
  <c r="H315" i="2" s="1"/>
  <c r="R315" i="2" s="1"/>
  <c r="AS173" i="15"/>
  <c r="AT173" i="15" s="1"/>
  <c r="F201" i="2" s="1"/>
  <c r="H201" i="2" s="1"/>
  <c r="R201" i="2" s="1"/>
  <c r="AS82" i="15"/>
  <c r="AT82" i="15" s="1"/>
  <c r="F110" i="2" s="1"/>
  <c r="H110" i="2" s="1"/>
  <c r="R110" i="2" s="1"/>
  <c r="AS114" i="15"/>
  <c r="AT114" i="15" s="1"/>
  <c r="F142" i="2" s="1"/>
  <c r="H142" i="2" s="1"/>
  <c r="R142" i="2" s="1"/>
  <c r="AS215" i="15"/>
  <c r="AT215" i="15" s="1"/>
  <c r="F243" i="2" s="1"/>
  <c r="H243" i="2" s="1"/>
  <c r="R243" i="2" s="1"/>
  <c r="AS189" i="15"/>
  <c r="AT189" i="15" s="1"/>
  <c r="F217" i="2" s="1"/>
  <c r="H217" i="2" s="1"/>
  <c r="R217" i="2" s="1"/>
  <c r="AS252" i="15"/>
  <c r="AT252" i="15" s="1"/>
  <c r="F280" i="2" s="1"/>
  <c r="H280" i="2" s="1"/>
  <c r="R280" i="2" s="1"/>
  <c r="AS151" i="15"/>
  <c r="AT151" i="15" s="1"/>
  <c r="F179" i="2" s="1"/>
  <c r="H179" i="2" s="1"/>
  <c r="R179" i="2" s="1"/>
  <c r="AS321" i="15"/>
  <c r="AT321" i="15" s="1"/>
  <c r="F349" i="2" s="1"/>
  <c r="H349" i="2" s="1"/>
  <c r="R349" i="2" s="1"/>
  <c r="AS293" i="15"/>
  <c r="AT293" i="15" s="1"/>
  <c r="F321" i="2" s="1"/>
  <c r="H321" i="2" s="1"/>
  <c r="R321" i="2" s="1"/>
  <c r="AS131" i="15"/>
  <c r="AT131" i="15" s="1"/>
  <c r="F159" i="2" s="1"/>
  <c r="H159" i="2" s="1"/>
  <c r="R159" i="2" s="1"/>
  <c r="AS309" i="15"/>
  <c r="AT309" i="15" s="1"/>
  <c r="F337" i="2" s="1"/>
  <c r="H337" i="2" s="1"/>
  <c r="R337" i="2" s="1"/>
  <c r="AS22" i="15"/>
  <c r="AT22" i="15" s="1"/>
  <c r="F50" i="2" s="1"/>
  <c r="H50" i="2" s="1"/>
  <c r="R50" i="2" s="1"/>
  <c r="AS66" i="15"/>
  <c r="AT66" i="15" s="1"/>
  <c r="F94" i="2" s="1"/>
  <c r="H94" i="2" s="1"/>
  <c r="R94" i="2" s="1"/>
  <c r="AS109" i="15"/>
  <c r="AT109" i="15" s="1"/>
  <c r="F137" i="2" s="1"/>
  <c r="H137" i="2" s="1"/>
  <c r="R137" i="2" s="1"/>
  <c r="AS157" i="15"/>
  <c r="AT157" i="15" s="1"/>
  <c r="F185" i="2" s="1"/>
  <c r="H185" i="2" s="1"/>
  <c r="R185" i="2" s="1"/>
  <c r="AS88" i="15"/>
  <c r="AT88" i="15" s="1"/>
  <c r="F116" i="2" s="1"/>
  <c r="H116" i="2" s="1"/>
  <c r="R116" i="2" s="1"/>
  <c r="AS210" i="15"/>
  <c r="AT210" i="15" s="1"/>
  <c r="F238" i="2" s="1"/>
  <c r="H238" i="2" s="1"/>
  <c r="R238" i="2" s="1"/>
  <c r="AS186" i="15"/>
  <c r="AT186" i="15" s="1"/>
  <c r="F214" i="2" s="1"/>
  <c r="H214" i="2" s="1"/>
  <c r="R214" i="2" s="1"/>
  <c r="AS238" i="15"/>
  <c r="AT238" i="15" s="1"/>
  <c r="F266" i="2" s="1"/>
  <c r="H266" i="2" s="1"/>
  <c r="R266" i="2" s="1"/>
  <c r="AS123" i="15"/>
  <c r="AT123" i="15" s="1"/>
  <c r="F151" i="2" s="1"/>
  <c r="H151" i="2" s="1"/>
  <c r="R151" i="2" s="1"/>
  <c r="AS220" i="15"/>
  <c r="AT220" i="15" s="1"/>
  <c r="F248" i="2" s="1"/>
  <c r="H248" i="2" s="1"/>
  <c r="R248" i="2" s="1"/>
  <c r="AS30" i="15"/>
  <c r="AT30" i="15" s="1"/>
  <c r="F58" i="2" s="1"/>
  <c r="H58" i="2" s="1"/>
  <c r="R58" i="2" s="1"/>
  <c r="AS73" i="15"/>
  <c r="AT73" i="15" s="1"/>
  <c r="F101" i="2" s="1"/>
  <c r="H101" i="2" s="1"/>
  <c r="R101" i="2" s="1"/>
  <c r="AS148" i="15"/>
  <c r="AT148" i="15" s="1"/>
  <c r="F176" i="2" s="1"/>
  <c r="H176" i="2" s="1"/>
  <c r="R176" i="2" s="1"/>
  <c r="AS51" i="15"/>
  <c r="AT51" i="15" s="1"/>
  <c r="F79" i="2" s="1"/>
  <c r="H79" i="2" s="1"/>
  <c r="R79" i="2" s="1"/>
  <c r="AS170" i="15"/>
  <c r="AT170" i="15" s="1"/>
  <c r="F198" i="2" s="1"/>
  <c r="H198" i="2" s="1"/>
  <c r="R198" i="2" s="1"/>
  <c r="AS115" i="15"/>
  <c r="AT115" i="15" s="1"/>
  <c r="F143" i="2" s="1"/>
  <c r="H143" i="2" s="1"/>
  <c r="R143" i="2" s="1"/>
  <c r="AS136" i="15"/>
  <c r="AT136" i="15" s="1"/>
  <c r="F164" i="2" s="1"/>
  <c r="H164" i="2" s="1"/>
  <c r="R164" i="2" s="1"/>
  <c r="AS203" i="15"/>
  <c r="AT203" i="15" s="1"/>
  <c r="F231" i="2" s="1"/>
  <c r="H231" i="2" s="1"/>
  <c r="R231" i="2" s="1"/>
  <c r="AS134" i="15"/>
  <c r="AT134" i="15" s="1"/>
  <c r="F162" i="2" s="1"/>
  <c r="H162" i="2" s="1"/>
  <c r="R162" i="2" s="1"/>
  <c r="AS5" i="15"/>
  <c r="AT5" i="15" s="1"/>
  <c r="F33" i="2" s="1"/>
  <c r="H33" i="2" s="1"/>
  <c r="R33" i="2" s="1"/>
  <c r="AS184" i="15"/>
  <c r="AT184" i="15" s="1"/>
  <c r="F212" i="2" s="1"/>
  <c r="H212" i="2" s="1"/>
  <c r="R212" i="2" s="1"/>
  <c r="AS67" i="15"/>
  <c r="AT67" i="15" s="1"/>
  <c r="F95" i="2" s="1"/>
  <c r="H95" i="2" s="1"/>
  <c r="R95" i="2" s="1"/>
  <c r="AS50" i="15"/>
  <c r="AT50" i="15" s="1"/>
  <c r="F78" i="2" s="1"/>
  <c r="H78" i="2" s="1"/>
  <c r="R78" i="2" s="1"/>
  <c r="AS158" i="15"/>
  <c r="AT158" i="15" s="1"/>
  <c r="F186" i="2" s="1"/>
  <c r="H186" i="2" s="1"/>
  <c r="R186" i="2" s="1"/>
  <c r="AS219" i="15"/>
  <c r="AT219" i="15" s="1"/>
  <c r="F247" i="2" s="1"/>
  <c r="H247" i="2" s="1"/>
  <c r="R247" i="2" s="1"/>
  <c r="AS295" i="15"/>
  <c r="AT295" i="15" s="1"/>
  <c r="F323" i="2" s="1"/>
  <c r="H323" i="2" s="1"/>
  <c r="R323" i="2" s="1"/>
  <c r="AS310" i="15"/>
  <c r="AT310" i="15" s="1"/>
  <c r="F338" i="2" s="1"/>
  <c r="H338" i="2" s="1"/>
  <c r="R338" i="2" s="1"/>
  <c r="AS276" i="15"/>
  <c r="AT276" i="15" s="1"/>
  <c r="F304" i="2" s="1"/>
  <c r="H304" i="2" s="1"/>
  <c r="R304" i="2" s="1"/>
  <c r="AS87" i="15"/>
  <c r="AT87" i="15" s="1"/>
  <c r="F115" i="2" s="1"/>
  <c r="H115" i="2" s="1"/>
  <c r="R115" i="2" s="1"/>
  <c r="AS19" i="15"/>
  <c r="AT19" i="15" s="1"/>
  <c r="F47" i="2" s="1"/>
  <c r="H47" i="2" s="1"/>
  <c r="R47" i="2" s="1"/>
  <c r="AS155" i="15"/>
  <c r="AT155" i="15" s="1"/>
  <c r="F183" i="2" s="1"/>
  <c r="H183" i="2" s="1"/>
  <c r="R183" i="2" s="1"/>
  <c r="AS11" i="15"/>
  <c r="AT11" i="15" s="1"/>
  <c r="F39" i="2" s="1"/>
  <c r="H39" i="2" s="1"/>
  <c r="R39" i="2" s="1"/>
  <c r="AS234" i="15"/>
  <c r="AT234" i="15" s="1"/>
  <c r="F262" i="2" s="1"/>
  <c r="H262" i="2" s="1"/>
  <c r="R262" i="2" s="1"/>
  <c r="AS175" i="15"/>
  <c r="AT175" i="15" s="1"/>
  <c r="F203" i="2" s="1"/>
  <c r="H203" i="2" s="1"/>
  <c r="R203" i="2" s="1"/>
  <c r="AS259" i="15"/>
  <c r="AT259" i="15" s="1"/>
  <c r="F287" i="2" s="1"/>
  <c r="H287" i="2" s="1"/>
  <c r="R287" i="2" s="1"/>
  <c r="AS249" i="15"/>
  <c r="AT249" i="15" s="1"/>
  <c r="F277" i="2" s="1"/>
  <c r="H277" i="2" s="1"/>
  <c r="R277" i="2" s="1"/>
  <c r="AS15" i="15"/>
  <c r="AT15" i="15" s="1"/>
  <c r="F43" i="2" s="1"/>
  <c r="H43" i="2" s="1"/>
  <c r="R43" i="2" s="1"/>
  <c r="AS245" i="15"/>
  <c r="AT245" i="15" s="1"/>
  <c r="F273" i="2" s="1"/>
  <c r="H273" i="2" s="1"/>
  <c r="R273" i="2" s="1"/>
  <c r="AS264" i="15"/>
  <c r="AT264" i="15" s="1"/>
  <c r="F292" i="2" s="1"/>
  <c r="H292" i="2" s="1"/>
  <c r="R292" i="2" s="1"/>
  <c r="AS194" i="15"/>
  <c r="AT194" i="15" s="1"/>
  <c r="F222" i="2" s="1"/>
  <c r="H222" i="2" s="1"/>
  <c r="R222" i="2" s="1"/>
  <c r="AS197" i="15"/>
  <c r="AT197" i="15" s="1"/>
  <c r="F225" i="2" s="1"/>
  <c r="H225" i="2" s="1"/>
  <c r="R225" i="2" s="1"/>
  <c r="AS169" i="15"/>
  <c r="AT169" i="15" s="1"/>
  <c r="F197" i="2" s="1"/>
  <c r="H197" i="2" s="1"/>
  <c r="R197" i="2" s="1"/>
  <c r="AS240" i="15"/>
  <c r="AT240" i="15" s="1"/>
  <c r="F268" i="2" s="1"/>
  <c r="H268" i="2" s="1"/>
  <c r="R268" i="2" s="1"/>
  <c r="AS254" i="15"/>
  <c r="AT254" i="15" s="1"/>
  <c r="F282" i="2" s="1"/>
  <c r="H282" i="2" s="1"/>
  <c r="R282" i="2" s="1"/>
  <c r="AS21" i="15"/>
  <c r="AT21" i="15" s="1"/>
  <c r="F49" i="2" s="1"/>
  <c r="H49" i="2" s="1"/>
  <c r="R49" i="2" s="1"/>
  <c r="AS142" i="15"/>
  <c r="AT142" i="15" s="1"/>
  <c r="F170" i="2" s="1"/>
  <c r="H170" i="2" s="1"/>
  <c r="R170" i="2" s="1"/>
  <c r="AS273" i="15"/>
  <c r="AT273" i="15" s="1"/>
  <c r="F301" i="2" s="1"/>
  <c r="H301" i="2" s="1"/>
  <c r="R301" i="2" s="1"/>
  <c r="AS44" i="15"/>
  <c r="AT44" i="15" s="1"/>
  <c r="F72" i="2" s="1"/>
  <c r="H72" i="2" s="1"/>
  <c r="R72" i="2" s="1"/>
  <c r="AS103" i="15"/>
  <c r="AT103" i="15" s="1"/>
  <c r="F131" i="2" s="1"/>
  <c r="H131" i="2" s="1"/>
  <c r="R131" i="2" s="1"/>
  <c r="AS162" i="15"/>
  <c r="AT162" i="15" s="1"/>
  <c r="F190" i="2" s="1"/>
  <c r="H190" i="2" s="1"/>
  <c r="R190" i="2" s="1"/>
  <c r="AS284" i="15"/>
  <c r="AT284" i="15" s="1"/>
  <c r="F312" i="2" s="1"/>
  <c r="H312" i="2" s="1"/>
  <c r="R312" i="2" s="1"/>
  <c r="AS31" i="15"/>
  <c r="AT31" i="15" s="1"/>
  <c r="F59" i="2" s="1"/>
  <c r="H59" i="2" s="1"/>
  <c r="R59" i="2" s="1"/>
  <c r="AS108" i="15"/>
  <c r="AT108" i="15" s="1"/>
  <c r="F136" i="2" s="1"/>
  <c r="H136" i="2" s="1"/>
  <c r="R136" i="2" s="1"/>
  <c r="AS285" i="15"/>
  <c r="AT285" i="15" s="1"/>
  <c r="F313" i="2" s="1"/>
  <c r="H313" i="2" s="1"/>
  <c r="R313" i="2" s="1"/>
  <c r="AS59" i="15"/>
  <c r="AT59" i="15" s="1"/>
  <c r="F87" i="2" s="1"/>
  <c r="H87" i="2" s="1"/>
  <c r="R87" i="2" s="1"/>
  <c r="AS137" i="15"/>
  <c r="AT137" i="15" s="1"/>
  <c r="F165" i="2" s="1"/>
  <c r="H165" i="2" s="1"/>
  <c r="R165" i="2" s="1"/>
  <c r="AS37" i="15"/>
  <c r="AT37" i="15" s="1"/>
  <c r="F65" i="2" s="1"/>
  <c r="H65" i="2" s="1"/>
  <c r="R65" i="2" s="1"/>
  <c r="AS159" i="15"/>
  <c r="AT159" i="15" s="1"/>
  <c r="F187" i="2" s="1"/>
  <c r="H187" i="2" s="1"/>
  <c r="R187" i="2" s="1"/>
  <c r="AS76" i="15"/>
  <c r="AT76" i="15" s="1"/>
  <c r="F104" i="2" s="1"/>
  <c r="H104" i="2" s="1"/>
  <c r="R104" i="2" s="1"/>
  <c r="AS288" i="15"/>
  <c r="AT288" i="15" s="1"/>
  <c r="F316" i="2" s="1"/>
  <c r="H316" i="2" s="1"/>
  <c r="R316" i="2" s="1"/>
  <c r="AS301" i="15"/>
  <c r="AT301" i="15" s="1"/>
  <c r="F329" i="2" s="1"/>
  <c r="H329" i="2" s="1"/>
  <c r="R329" i="2" s="1"/>
  <c r="AS23" i="15"/>
  <c r="AT23" i="15" s="1"/>
  <c r="F51" i="2" s="1"/>
  <c r="H51" i="2" s="1"/>
  <c r="R51" i="2" s="1"/>
  <c r="AS208" i="15"/>
  <c r="AT208" i="15" s="1"/>
  <c r="F236" i="2" s="1"/>
  <c r="H236" i="2" s="1"/>
  <c r="R236" i="2" s="1"/>
  <c r="AS296" i="15"/>
  <c r="AT296" i="15" s="1"/>
  <c r="F324" i="2" s="1"/>
  <c r="H324" i="2" s="1"/>
  <c r="R324" i="2" s="1"/>
  <c r="AS204" i="15"/>
  <c r="AT204" i="15" s="1"/>
  <c r="F232" i="2" s="1"/>
  <c r="H232" i="2" s="1"/>
  <c r="R232" i="2" s="1"/>
  <c r="AS308" i="15"/>
  <c r="AT308" i="15" s="1"/>
  <c r="F336" i="2" s="1"/>
  <c r="H336" i="2" s="1"/>
  <c r="R336" i="2" s="1"/>
  <c r="AS64" i="15"/>
  <c r="AT64" i="15" s="1"/>
  <c r="F92" i="2" s="1"/>
  <c r="H92" i="2" s="1"/>
  <c r="R92" i="2" s="1"/>
  <c r="AS121" i="15"/>
  <c r="AT121" i="15" s="1"/>
  <c r="F149" i="2" s="1"/>
  <c r="H149" i="2" s="1"/>
  <c r="R149" i="2" s="1"/>
  <c r="AS244" i="15"/>
  <c r="AT244" i="15" s="1"/>
  <c r="F272" i="2" s="1"/>
  <c r="H272" i="2" s="1"/>
  <c r="R272" i="2" s="1"/>
  <c r="AS176" i="15"/>
  <c r="AT176" i="15" s="1"/>
  <c r="F204" i="2" s="1"/>
  <c r="H204" i="2" s="1"/>
  <c r="R204" i="2" s="1"/>
  <c r="AS269" i="15"/>
  <c r="AT269" i="15" s="1"/>
  <c r="F297" i="2" s="1"/>
  <c r="H297" i="2" s="1"/>
  <c r="R297" i="2" s="1"/>
  <c r="AS217" i="15"/>
  <c r="AT217" i="15" s="1"/>
  <c r="F245" i="2" s="1"/>
  <c r="H245" i="2" s="1"/>
  <c r="R245" i="2" s="1"/>
  <c r="AS25" i="15"/>
  <c r="AT25" i="15" s="1"/>
  <c r="F53" i="2" s="1"/>
  <c r="H53" i="2" s="1"/>
  <c r="R53" i="2" s="1"/>
  <c r="AS57" i="15"/>
  <c r="AT57" i="15" s="1"/>
  <c r="F85" i="2" s="1"/>
  <c r="H85" i="2" s="1"/>
  <c r="R85" i="2" s="1"/>
  <c r="AS7" i="15"/>
  <c r="AT7" i="15" s="1"/>
  <c r="F35" i="2" s="1"/>
  <c r="H35" i="2" s="1"/>
  <c r="R35" i="2" s="1"/>
  <c r="AS133" i="15"/>
  <c r="AT133" i="15" s="1"/>
  <c r="F161" i="2" s="1"/>
  <c r="H161" i="2" s="1"/>
  <c r="R161" i="2" s="1"/>
  <c r="AS318" i="15"/>
  <c r="AT318" i="15" s="1"/>
  <c r="F346" i="2" s="1"/>
  <c r="H346" i="2" s="1"/>
  <c r="R346" i="2" s="1"/>
  <c r="AS237" i="15"/>
  <c r="AT237" i="15" s="1"/>
  <c r="F265" i="2" s="1"/>
  <c r="H265" i="2" s="1"/>
  <c r="R265" i="2" s="1"/>
  <c r="AS174" i="15"/>
  <c r="AT174" i="15" s="1"/>
  <c r="F202" i="2" s="1"/>
  <c r="H202" i="2" s="1"/>
  <c r="R202" i="2" s="1"/>
  <c r="AS250" i="15"/>
  <c r="AT250" i="15" s="1"/>
  <c r="F278" i="2" s="1"/>
  <c r="H278" i="2" s="1"/>
  <c r="R278" i="2" s="1"/>
  <c r="AS271" i="15"/>
  <c r="AT271" i="15" s="1"/>
  <c r="F299" i="2" s="1"/>
  <c r="H299" i="2" s="1"/>
  <c r="R299" i="2" s="1"/>
  <c r="AS247" i="15"/>
  <c r="AT247" i="15" s="1"/>
  <c r="F275" i="2" s="1"/>
  <c r="H275" i="2" s="1"/>
  <c r="R275" i="2" s="1"/>
  <c r="AS165" i="15"/>
  <c r="AT165" i="15" s="1"/>
  <c r="F193" i="2" s="1"/>
  <c r="H193" i="2" s="1"/>
  <c r="R193" i="2" s="1"/>
  <c r="AS199" i="15"/>
  <c r="AT199" i="15" s="1"/>
  <c r="F227" i="2" s="1"/>
  <c r="H227" i="2" s="1"/>
  <c r="R227" i="2" s="1"/>
  <c r="AS266" i="15"/>
  <c r="AT266" i="15" s="1"/>
  <c r="F294" i="2" s="1"/>
  <c r="H294" i="2" s="1"/>
  <c r="R294" i="2" s="1"/>
  <c r="AS120" i="15"/>
  <c r="AT120" i="15" s="1"/>
  <c r="F148" i="2" s="1"/>
  <c r="H148" i="2" s="1"/>
  <c r="AS70" i="15"/>
  <c r="AT70" i="15" s="1"/>
  <c r="F98" i="2" s="1"/>
  <c r="H98" i="2" s="1"/>
  <c r="R98" i="2" s="1"/>
  <c r="AS195" i="15"/>
  <c r="AT195" i="15" s="1"/>
  <c r="F223" i="2" s="1"/>
  <c r="H223" i="2" s="1"/>
  <c r="R223" i="2" s="1"/>
  <c r="AS100" i="15"/>
  <c r="AT100" i="15" s="1"/>
  <c r="F128" i="2" s="1"/>
  <c r="H128" i="2" s="1"/>
  <c r="R128" i="2" s="1"/>
  <c r="AS153" i="15"/>
  <c r="AT153" i="15" s="1"/>
  <c r="F181" i="2" s="1"/>
  <c r="H181" i="2" s="1"/>
  <c r="R181" i="2" s="1"/>
  <c r="AS280" i="15"/>
  <c r="AT280" i="15" s="1"/>
  <c r="F308" i="2" s="1"/>
  <c r="H308" i="2" s="1"/>
  <c r="R308" i="2" s="1"/>
  <c r="AS200" i="15"/>
  <c r="AT200" i="15" s="1"/>
  <c r="F228" i="2" s="1"/>
  <c r="H228" i="2" s="1"/>
  <c r="R228" i="2" s="1"/>
  <c r="AS140" i="15"/>
  <c r="AT140" i="15" s="1"/>
  <c r="F168" i="2" s="1"/>
  <c r="H168" i="2" s="1"/>
  <c r="R168" i="2" s="1"/>
  <c r="AS297" i="15"/>
  <c r="AT297" i="15" s="1"/>
  <c r="F325" i="2" s="1"/>
  <c r="H325" i="2" s="1"/>
  <c r="R325" i="2" s="1"/>
  <c r="AS95" i="15"/>
  <c r="AT95" i="15" s="1"/>
  <c r="F123" i="2" s="1"/>
  <c r="H123" i="2" s="1"/>
  <c r="R123" i="2" s="1"/>
  <c r="AS86" i="15"/>
  <c r="AT86" i="15" s="1"/>
  <c r="F114" i="2" s="1"/>
  <c r="H114" i="2" s="1"/>
  <c r="R114" i="2" s="1"/>
  <c r="AS81" i="15"/>
  <c r="AT81" i="15" s="1"/>
  <c r="F109" i="2" s="1"/>
  <c r="H109" i="2" s="1"/>
  <c r="R109" i="2" s="1"/>
  <c r="AS224" i="15"/>
  <c r="AT224" i="15" s="1"/>
  <c r="F252" i="2" s="1"/>
  <c r="H252" i="2" s="1"/>
  <c r="R252" i="2" s="1"/>
  <c r="AS316" i="15"/>
  <c r="AT316" i="15" s="1"/>
  <c r="F344" i="2" s="1"/>
  <c r="H344" i="2" s="1"/>
  <c r="R344" i="2" s="1"/>
  <c r="AS218" i="15"/>
  <c r="AT218" i="15" s="1"/>
  <c r="F246" i="2" s="1"/>
  <c r="H246" i="2" s="1"/>
  <c r="R246" i="2" s="1"/>
  <c r="AS307" i="15"/>
  <c r="AT307" i="15" s="1"/>
  <c r="F335" i="2" s="1"/>
  <c r="H335" i="2" s="1"/>
  <c r="R335" i="2" s="1"/>
  <c r="AS267" i="15"/>
  <c r="AT267" i="15" s="1"/>
  <c r="F295" i="2" s="1"/>
  <c r="H295" i="2" s="1"/>
  <c r="R295" i="2" s="1"/>
  <c r="AS12" i="15"/>
  <c r="AT12" i="15" s="1"/>
  <c r="F40" i="2" s="1"/>
  <c r="H40" i="2" s="1"/>
  <c r="R40" i="2" s="1"/>
  <c r="AS92" i="15"/>
  <c r="AT92" i="15" s="1"/>
  <c r="F120" i="2" s="1"/>
  <c r="H120" i="2" s="1"/>
  <c r="R120" i="2" s="1"/>
  <c r="AS265" i="15"/>
  <c r="AT265" i="15" s="1"/>
  <c r="F293" i="2" s="1"/>
  <c r="H293" i="2" s="1"/>
  <c r="R293" i="2" s="1"/>
  <c r="AS124" i="15"/>
  <c r="AT124" i="15" s="1"/>
  <c r="F152" i="2" s="1"/>
  <c r="H152" i="2" s="1"/>
  <c r="R152" i="2" s="1"/>
  <c r="AS119" i="15"/>
  <c r="AT119" i="15" s="1"/>
  <c r="F147" i="2" s="1"/>
  <c r="H147" i="2" s="1"/>
  <c r="R147" i="2" s="1"/>
  <c r="AS139" i="15"/>
  <c r="AT139" i="15" s="1"/>
  <c r="F167" i="2" s="1"/>
  <c r="H167" i="2" s="1"/>
  <c r="R167" i="2" s="1"/>
  <c r="AS146" i="15"/>
  <c r="AT146" i="15" s="1"/>
  <c r="F174" i="2" s="1"/>
  <c r="H174" i="2" s="1"/>
  <c r="R174" i="2" s="1"/>
  <c r="AS274" i="15"/>
  <c r="AT274" i="15" s="1"/>
  <c r="F302" i="2" s="1"/>
  <c r="H302" i="2" s="1"/>
  <c r="R302" i="2" s="1"/>
  <c r="AS71" i="15"/>
  <c r="AT71" i="15" s="1"/>
  <c r="F99" i="2" s="1"/>
  <c r="H99" i="2" s="1"/>
  <c r="R99" i="2" s="1"/>
  <c r="AS261" i="15"/>
  <c r="AT261" i="15" s="1"/>
  <c r="F289" i="2" s="1"/>
  <c r="H289" i="2" s="1"/>
  <c r="R289" i="2" s="1"/>
  <c r="AS181" i="15"/>
  <c r="AT181" i="15" s="1"/>
  <c r="F209" i="2" s="1"/>
  <c r="H209" i="2" s="1"/>
  <c r="R209" i="2" s="1"/>
  <c r="AS152" i="15"/>
  <c r="AT152" i="15" s="1"/>
  <c r="F180" i="2" s="1"/>
  <c r="H180" i="2" s="1"/>
  <c r="R180" i="2" s="1"/>
  <c r="AS272" i="15"/>
  <c r="AT272" i="15" s="1"/>
  <c r="F300" i="2" s="1"/>
  <c r="H300" i="2" s="1"/>
  <c r="R300" i="2" s="1"/>
  <c r="AS13" i="15"/>
  <c r="AT13" i="15" s="1"/>
  <c r="F41" i="2" s="1"/>
  <c r="H41" i="2" s="1"/>
  <c r="R41" i="2" s="1"/>
  <c r="AS260" i="15"/>
  <c r="AT260" i="15" s="1"/>
  <c r="F288" i="2" s="1"/>
  <c r="H288" i="2" s="1"/>
  <c r="R288" i="2" s="1"/>
  <c r="AS242" i="15"/>
  <c r="AT242" i="15" s="1"/>
  <c r="F270" i="2" s="1"/>
  <c r="H270" i="2" s="1"/>
  <c r="R270" i="2" s="1"/>
  <c r="AS196" i="15"/>
  <c r="AT196" i="15" s="1"/>
  <c r="F224" i="2" s="1"/>
  <c r="H224" i="2" s="1"/>
  <c r="R224" i="2" s="1"/>
  <c r="Q354" i="2"/>
  <c r="R148" i="2" l="1"/>
  <c r="R354" i="2" s="1"/>
  <c r="H354" i="2"/>
  <c r="F3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Maciek</author>
  </authors>
  <commentList>
    <comment ref="V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Maciek:</t>
        </r>
        <r>
          <rPr>
            <sz val="9"/>
            <color indexed="81"/>
            <rFont val="Tahoma"/>
            <family val="2"/>
            <charset val="238"/>
          </rPr>
          <t xml:space="preserve">
W ZWIĄZKU Z BRAKIEM DOPŁAT WYMIAROWCYH "PONIŻEJ WYMIARU" ceny zaczynają się od drugie grupy frezów</t>
        </r>
      </text>
    </comment>
    <comment ref="V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Maciek:</t>
        </r>
        <r>
          <rPr>
            <sz val="9"/>
            <color indexed="81"/>
            <rFont val="Tahoma"/>
            <family val="2"/>
            <charset val="238"/>
          </rPr>
          <t xml:space="preserve">
W ZWIĄZKU Z BRAKIEM DOPŁAT WYMIAROWCYH "PONIŻEJ WYMIARU" ceny zaczynają się od drugie grupy frezów
</t>
        </r>
      </text>
    </comment>
    <comment ref="V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Maciek:</t>
        </r>
        <r>
          <rPr>
            <sz val="9"/>
            <color indexed="81"/>
            <rFont val="Tahoma"/>
            <family val="2"/>
            <charset val="238"/>
          </rPr>
          <t xml:space="preserve">
W ZWIĄZKU Z BRAKIEM DOPŁAT WYMIAROWCYH "PONIŻEJ WYMIARU" ceny zaczynają się od drugie grupy frezów</t>
        </r>
      </text>
    </comment>
    <comment ref="V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Maciek:</t>
        </r>
        <r>
          <rPr>
            <sz val="9"/>
            <color indexed="81"/>
            <rFont val="Tahoma"/>
            <family val="2"/>
            <charset val="238"/>
          </rPr>
          <t xml:space="preserve">
W ZWIĄZKU Z BRAKIEM DOPŁAT WYMIAROWCYH "PONIŻEJ WYMIARU" ceny zaczynają się od drugie grupy frezów</t>
        </r>
      </text>
    </comment>
  </commentList>
</comments>
</file>

<file path=xl/sharedStrings.xml><?xml version="1.0" encoding="utf-8"?>
<sst xmlns="http://schemas.openxmlformats.org/spreadsheetml/2006/main" count="4691" uniqueCount="1592">
  <si>
    <t>VD1_300</t>
  </si>
  <si>
    <t>VD1_400</t>
  </si>
  <si>
    <t>VD1_450</t>
  </si>
  <si>
    <t>VD1_500</t>
  </si>
  <si>
    <t>VD1_600</t>
  </si>
  <si>
    <t>VD2_600</t>
  </si>
  <si>
    <t>VD2_700</t>
  </si>
  <si>
    <t>VD2_800</t>
  </si>
  <si>
    <t>VD2_900</t>
  </si>
  <si>
    <t>VD2_1000</t>
  </si>
  <si>
    <t>VD3_800</t>
  </si>
  <si>
    <t>VD3_900</t>
  </si>
  <si>
    <t>VD3_1000</t>
  </si>
  <si>
    <t>VD3_1100</t>
  </si>
  <si>
    <t>VD3_1200</t>
  </si>
  <si>
    <t>VD4_300</t>
  </si>
  <si>
    <t>VD4_400</t>
  </si>
  <si>
    <t>VD4_450</t>
  </si>
  <si>
    <t>VD4_500</t>
  </si>
  <si>
    <t>VD4_600</t>
  </si>
  <si>
    <t>VD5_300</t>
  </si>
  <si>
    <t>VD5_400</t>
  </si>
  <si>
    <t>VD5_450</t>
  </si>
  <si>
    <t>VD5_500</t>
  </si>
  <si>
    <t>VD5_600</t>
  </si>
  <si>
    <t>VD6_300</t>
  </si>
  <si>
    <t>VD6_400</t>
  </si>
  <si>
    <t>VD6_450</t>
  </si>
  <si>
    <t>VD6_500</t>
  </si>
  <si>
    <t>VD6_600</t>
  </si>
  <si>
    <t>VD7_600</t>
  </si>
  <si>
    <t>VD7_700</t>
  </si>
  <si>
    <t>VD7_800</t>
  </si>
  <si>
    <t>VD7_900</t>
  </si>
  <si>
    <t>VD9_300</t>
  </si>
  <si>
    <t>VD9_400</t>
  </si>
  <si>
    <t>VD9_450</t>
  </si>
  <si>
    <t>VD9_500</t>
  </si>
  <si>
    <t>VD9_600</t>
  </si>
  <si>
    <t>VD9_700</t>
  </si>
  <si>
    <t>VD9_800</t>
  </si>
  <si>
    <t>VD9_900</t>
  </si>
  <si>
    <t>VD10_300</t>
  </si>
  <si>
    <t>VD10_400</t>
  </si>
  <si>
    <t>VD10_450</t>
  </si>
  <si>
    <t>VD10_500</t>
  </si>
  <si>
    <t>VD10_600</t>
  </si>
  <si>
    <t>VD10_700</t>
  </si>
  <si>
    <t>VD10_800</t>
  </si>
  <si>
    <t>VD10_900</t>
  </si>
  <si>
    <t>VD11_300</t>
  </si>
  <si>
    <t>VD11_400</t>
  </si>
  <si>
    <t>VD11_450</t>
  </si>
  <si>
    <t>VD11_500</t>
  </si>
  <si>
    <t>VD11_600</t>
  </si>
  <si>
    <t>VD11_700</t>
  </si>
  <si>
    <t>VD11_800</t>
  </si>
  <si>
    <t>VD11_900</t>
  </si>
  <si>
    <t>VD12_300</t>
  </si>
  <si>
    <t>VD12_400</t>
  </si>
  <si>
    <t>VD12_450</t>
  </si>
  <si>
    <t>VD12_500</t>
  </si>
  <si>
    <t>VD12_600</t>
  </si>
  <si>
    <t>VD13_300</t>
  </si>
  <si>
    <t>VD13_400</t>
  </si>
  <si>
    <t>VD13_450</t>
  </si>
  <si>
    <t>VD13_500</t>
  </si>
  <si>
    <t>VD13_600</t>
  </si>
  <si>
    <t>VD15_150</t>
  </si>
  <si>
    <t>VD15_200</t>
  </si>
  <si>
    <t>VD16_300</t>
  </si>
  <si>
    <t>VD16_400</t>
  </si>
  <si>
    <t>VD16_450</t>
  </si>
  <si>
    <t>VD16_500</t>
  </si>
  <si>
    <t>VD16_600</t>
  </si>
  <si>
    <t>VD17_600</t>
  </si>
  <si>
    <t>VD18_600</t>
  </si>
  <si>
    <t>VD19_600</t>
  </si>
  <si>
    <t>VD19_700</t>
  </si>
  <si>
    <t>VD19_800</t>
  </si>
  <si>
    <t>VD19_900</t>
  </si>
  <si>
    <t>VD20_600</t>
  </si>
  <si>
    <t>VD20_700</t>
  </si>
  <si>
    <t>VD20_800</t>
  </si>
  <si>
    <t>VD20_900</t>
  </si>
  <si>
    <t>VD22_900</t>
  </si>
  <si>
    <t>VD23_900</t>
  </si>
  <si>
    <t>VD24_900</t>
  </si>
  <si>
    <t>VD25_900</t>
  </si>
  <si>
    <t>VD26_900</t>
  </si>
  <si>
    <t>VD27_900</t>
  </si>
  <si>
    <t>VD28_900</t>
  </si>
  <si>
    <t>VD32_300</t>
  </si>
  <si>
    <t>VD32_400</t>
  </si>
  <si>
    <t>VD32_450</t>
  </si>
  <si>
    <t>VD32_500</t>
  </si>
  <si>
    <t>VD32_600</t>
  </si>
  <si>
    <t>VD33_300</t>
  </si>
  <si>
    <t>VD33_400</t>
  </si>
  <si>
    <t>VD33_450</t>
  </si>
  <si>
    <t>VD33_500</t>
  </si>
  <si>
    <t>VD33_600</t>
  </si>
  <si>
    <t>VDS35_300</t>
  </si>
  <si>
    <t>VDS35_400</t>
  </si>
  <si>
    <t>VDS35_450</t>
  </si>
  <si>
    <t>VDS35_500</t>
  </si>
  <si>
    <t>VDS35_600</t>
  </si>
  <si>
    <t>VDS36_300</t>
  </si>
  <si>
    <t>VDS36_400</t>
  </si>
  <si>
    <t>VDS36_450</t>
  </si>
  <si>
    <t>VDS36_500</t>
  </si>
  <si>
    <t>VDS36_600</t>
  </si>
  <si>
    <t>VDS37_300</t>
  </si>
  <si>
    <t>VDS37_400</t>
  </si>
  <si>
    <t>VDS37_450</t>
  </si>
  <si>
    <t>VDS37_500</t>
  </si>
  <si>
    <t>VDS37_600</t>
  </si>
  <si>
    <t>VDS38_600</t>
  </si>
  <si>
    <t>VDS41_600</t>
  </si>
  <si>
    <t>VDM35_300</t>
  </si>
  <si>
    <t>VDM35_400</t>
  </si>
  <si>
    <t>VDM35_450</t>
  </si>
  <si>
    <t>VDM35_500</t>
  </si>
  <si>
    <t>VDM35_600</t>
  </si>
  <si>
    <t>VDM36_300</t>
  </si>
  <si>
    <t>VDM36_400</t>
  </si>
  <si>
    <t>VDM36_450</t>
  </si>
  <si>
    <t>VDM36_500</t>
  </si>
  <si>
    <t>VDM36_600</t>
  </si>
  <si>
    <t>VDM37_300</t>
  </si>
  <si>
    <t>VDM37_400</t>
  </si>
  <si>
    <t>VDM37_450</t>
  </si>
  <si>
    <t>VDM37_500</t>
  </si>
  <si>
    <t>VDM37_600</t>
  </si>
  <si>
    <t>VDM38_600</t>
  </si>
  <si>
    <t>VGS1_300</t>
  </si>
  <si>
    <t>VGS1_400</t>
  </si>
  <si>
    <t>VGS1_450</t>
  </si>
  <si>
    <t>VGS1_500</t>
  </si>
  <si>
    <t>VGS1_600</t>
  </si>
  <si>
    <t>VGS2_600</t>
  </si>
  <si>
    <t>VGS2_700</t>
  </si>
  <si>
    <t>VGS2_800</t>
  </si>
  <si>
    <t>VGS2_900</t>
  </si>
  <si>
    <t>VGS2_1000</t>
  </si>
  <si>
    <t>VGS3_800</t>
  </si>
  <si>
    <t>VGS3_900</t>
  </si>
  <si>
    <t>VGS3_1000</t>
  </si>
  <si>
    <t>VGS3_1100</t>
  </si>
  <si>
    <t>VGS3_1200</t>
  </si>
  <si>
    <t>VGS5_400</t>
  </si>
  <si>
    <t>VGS5_450</t>
  </si>
  <si>
    <t>VGS5_500</t>
  </si>
  <si>
    <t>VGS5_600</t>
  </si>
  <si>
    <t>VGS5_700</t>
  </si>
  <si>
    <t>VGS5_800</t>
  </si>
  <si>
    <t>VGS5_900</t>
  </si>
  <si>
    <t>VGS5_1000</t>
  </si>
  <si>
    <t>VGS6_400</t>
  </si>
  <si>
    <t>VGS6_450</t>
  </si>
  <si>
    <t>VGS6_500</t>
  </si>
  <si>
    <t>VGS6_600</t>
  </si>
  <si>
    <t>VGS6_700</t>
  </si>
  <si>
    <t>VGS6_800</t>
  </si>
  <si>
    <t>VGS6_900</t>
  </si>
  <si>
    <t>VGS6_1000</t>
  </si>
  <si>
    <t>VGS7_400</t>
  </si>
  <si>
    <t>VGS7_450</t>
  </si>
  <si>
    <t>VGS7_500</t>
  </si>
  <si>
    <t>VGS7_600</t>
  </si>
  <si>
    <t>VGS7_700</t>
  </si>
  <si>
    <t>VGS7_800</t>
  </si>
  <si>
    <t>VGS7_900</t>
  </si>
  <si>
    <t>VGS7_1000</t>
  </si>
  <si>
    <t>VGS8_400</t>
  </si>
  <si>
    <t>VGS8_450</t>
  </si>
  <si>
    <t>VGS8_500</t>
  </si>
  <si>
    <t>VGS8_600</t>
  </si>
  <si>
    <t>VGS9_600</t>
  </si>
  <si>
    <t>VGS9_700</t>
  </si>
  <si>
    <t>VGS9_800</t>
  </si>
  <si>
    <t>VGS9_900</t>
  </si>
  <si>
    <t>VGS10_600</t>
  </si>
  <si>
    <t>VGS12_600</t>
  </si>
  <si>
    <t>VGS15_300</t>
  </si>
  <si>
    <t>VGS15_400</t>
  </si>
  <si>
    <t>VGS15_450</t>
  </si>
  <si>
    <t>VGS15_500</t>
  </si>
  <si>
    <t>VGS15_600</t>
  </si>
  <si>
    <t>VGM1_300</t>
  </si>
  <si>
    <t>VGM1_400</t>
  </si>
  <si>
    <t>VGM1_450</t>
  </si>
  <si>
    <t>VGM1_500</t>
  </si>
  <si>
    <t>VGM1_600</t>
  </si>
  <si>
    <t>VGM2_600</t>
  </si>
  <si>
    <t>VGM2_700</t>
  </si>
  <si>
    <t>VGM2_800</t>
  </si>
  <si>
    <t>VGM2_900</t>
  </si>
  <si>
    <t>VGM2_1000</t>
  </si>
  <si>
    <t>VGM3_800</t>
  </si>
  <si>
    <t>VGM3_900</t>
  </si>
  <si>
    <t>VGM3_1000</t>
  </si>
  <si>
    <t>VGM3_1100</t>
  </si>
  <si>
    <t>VGM3_1200</t>
  </si>
  <si>
    <t>VGM5_400</t>
  </si>
  <si>
    <t>VGM5_450</t>
  </si>
  <si>
    <t>VGM5_500</t>
  </si>
  <si>
    <t>VGM5_600</t>
  </si>
  <si>
    <t>VGM6_400</t>
  </si>
  <si>
    <t>VGM6_450</t>
  </si>
  <si>
    <t>VGM6_500</t>
  </si>
  <si>
    <t>VGM6_600</t>
  </si>
  <si>
    <t>VGM6_700</t>
  </si>
  <si>
    <t>VGM6_800</t>
  </si>
  <si>
    <t>VGM6_900</t>
  </si>
  <si>
    <t>VGM6_1000</t>
  </si>
  <si>
    <t>VGM7_400</t>
  </si>
  <si>
    <t>VGM7_450</t>
  </si>
  <si>
    <t>VGM7_500</t>
  </si>
  <si>
    <t>VGM7_600</t>
  </si>
  <si>
    <t>VGM8_400</t>
  </si>
  <si>
    <t>VGM8_450</t>
  </si>
  <si>
    <t>VGM8_500</t>
  </si>
  <si>
    <t>VGM8_600</t>
  </si>
  <si>
    <t>VGM9_600</t>
  </si>
  <si>
    <t>VGM9_700</t>
  </si>
  <si>
    <t>VGM9_800</t>
  </si>
  <si>
    <t>VGM9_900</t>
  </si>
  <si>
    <t>VGM10_600</t>
  </si>
  <si>
    <t>VGM12_600</t>
  </si>
  <si>
    <t>VGM15_300</t>
  </si>
  <si>
    <t>VGM15_400</t>
  </si>
  <si>
    <t>VGM15_450</t>
  </si>
  <si>
    <t>VGM15_500</t>
  </si>
  <si>
    <t>VGM15_600</t>
  </si>
  <si>
    <t>NR i szer korpusu</t>
  </si>
  <si>
    <t>Klient</t>
  </si>
  <si>
    <t>Rys poglądowy</t>
  </si>
  <si>
    <t>Ilość</t>
  </si>
  <si>
    <t>Cena frontu MDF</t>
  </si>
  <si>
    <t xml:space="preserve">Cena zliczeniowa zamówienia </t>
  </si>
  <si>
    <t>[cena / sztuk zamówionych]</t>
  </si>
  <si>
    <t>VD34_600</t>
  </si>
  <si>
    <t>SUMA:</t>
  </si>
  <si>
    <t>Cena frontu MDF / m2</t>
  </si>
  <si>
    <t>Uchwyty</t>
  </si>
  <si>
    <t>Kod</t>
  </si>
  <si>
    <t>DP</t>
  </si>
  <si>
    <t>Aluminium</t>
  </si>
  <si>
    <t>ALASKA</t>
  </si>
  <si>
    <t>GLATT FASETT</t>
  </si>
  <si>
    <t>GŁADKI</t>
  </si>
  <si>
    <t>KANION</t>
  </si>
  <si>
    <t>MARKANT</t>
  </si>
  <si>
    <t>MYDEŁKO</t>
  </si>
  <si>
    <t>PERSJA</t>
  </si>
  <si>
    <t>PRAGA GŁADKI</t>
  </si>
  <si>
    <t>SOFIA</t>
  </si>
  <si>
    <t>BOSTON</t>
  </si>
  <si>
    <t>CYPR</t>
  </si>
  <si>
    <t>DAKAR</t>
  </si>
  <si>
    <t>GLOMMA</t>
  </si>
  <si>
    <t>HVIT STILL</t>
  </si>
  <si>
    <t>KLASYK</t>
  </si>
  <si>
    <t>KLASYK ŁUK</t>
  </si>
  <si>
    <t>MADRYT</t>
  </si>
  <si>
    <t>MILAN</t>
  </si>
  <si>
    <t>MONTANA</t>
  </si>
  <si>
    <t>PRAGA</t>
  </si>
  <si>
    <t>ROMA</t>
  </si>
  <si>
    <t>SAFIR</t>
  </si>
  <si>
    <t>VERONA</t>
  </si>
  <si>
    <t>RAUMA</t>
  </si>
  <si>
    <t>ASPEN</t>
  </si>
  <si>
    <t>HERREGARD</t>
  </si>
  <si>
    <t>PANAMA</t>
  </si>
  <si>
    <t>RINO</t>
  </si>
  <si>
    <t>RINO PROSTY</t>
  </si>
  <si>
    <t>TUNIS</t>
  </si>
  <si>
    <t>PALERMO</t>
  </si>
  <si>
    <t>KOLORADO</t>
  </si>
  <si>
    <t>LIMA</t>
  </si>
  <si>
    <t>NEAPOL</t>
  </si>
  <si>
    <t>OSAKA</t>
  </si>
  <si>
    <t>OSLO</t>
  </si>
  <si>
    <t>OSLO PROSTY</t>
  </si>
  <si>
    <t>TOKIO GŁADKI</t>
  </si>
  <si>
    <t>TOKIO</t>
  </si>
  <si>
    <t>BAHAMA</t>
  </si>
  <si>
    <t>HAVANA</t>
  </si>
  <si>
    <t>SPARTA</t>
  </si>
  <si>
    <t>KANION POD SZKŁO</t>
  </si>
  <si>
    <t>KANION Z UCHWYTEM</t>
  </si>
  <si>
    <t>SPARTA Z UCHWYTEM</t>
  </si>
  <si>
    <t>FORD</t>
  </si>
  <si>
    <t>HAGA</t>
  </si>
  <si>
    <t>NEVADA</t>
  </si>
  <si>
    <t>SEKWANA</t>
  </si>
  <si>
    <t>TEXAS</t>
  </si>
  <si>
    <t>STOCKHOLM</t>
  </si>
  <si>
    <t>1;1</t>
  </si>
  <si>
    <t>1;2</t>
  </si>
  <si>
    <t>1;3</t>
  </si>
  <si>
    <t>1;4</t>
  </si>
  <si>
    <t>1;5</t>
  </si>
  <si>
    <t>1;6</t>
  </si>
  <si>
    <t>2;1</t>
  </si>
  <si>
    <t>2;2</t>
  </si>
  <si>
    <t>2;3</t>
  </si>
  <si>
    <t>2;4</t>
  </si>
  <si>
    <t>2;5</t>
  </si>
  <si>
    <t>2;6</t>
  </si>
  <si>
    <t>Michał Karwowski</t>
  </si>
  <si>
    <t>karwowski@drewkol.eu</t>
  </si>
  <si>
    <t>1912 ES- Olcha</t>
  </si>
  <si>
    <t>Wybierz Frez</t>
  </si>
  <si>
    <t>Wybierz Dekor</t>
  </si>
  <si>
    <t>Płyta Wiórowa</t>
  </si>
  <si>
    <t>Brak</t>
  </si>
  <si>
    <t>Wybierz</t>
  </si>
  <si>
    <t>Wybierz płytę na korpus</t>
  </si>
  <si>
    <t>Wybierz rodzaj frontów</t>
  </si>
  <si>
    <t>Wybierz kolor Frontów  z płyty wiórowej</t>
  </si>
  <si>
    <t>D108 Akacja</t>
  </si>
  <si>
    <t>D102 Akacja jasna</t>
  </si>
  <si>
    <t>D87 Alabaster połysk</t>
  </si>
  <si>
    <t>D14 Aluminium</t>
  </si>
  <si>
    <t>D136 Antracyt szary</t>
  </si>
  <si>
    <t>D305 Bazalt szary</t>
  </si>
  <si>
    <t>D64 Beż połysk</t>
  </si>
  <si>
    <t>D303 Beż sahara</t>
  </si>
  <si>
    <t>D106 Biały jesion</t>
  </si>
  <si>
    <t>D138 Biały orzech</t>
  </si>
  <si>
    <t>D47 Biały Pe</t>
  </si>
  <si>
    <t>D304 Brunatny beż</t>
  </si>
  <si>
    <t>D35 Brzoza tajga</t>
  </si>
  <si>
    <t>D137 Buk naturalny</t>
  </si>
  <si>
    <t>D66 Cappucino połysk</t>
  </si>
  <si>
    <t>D84 Ciemny beż połysk</t>
  </si>
  <si>
    <t>D401 Cytrynowy jaśmin</t>
  </si>
  <si>
    <t>D67 Czarny połysk</t>
  </si>
  <si>
    <t>D49 Czereśnia</t>
  </si>
  <si>
    <t>D100 Czereśnia ciemna</t>
  </si>
  <si>
    <t>D140 Dąb barwiony</t>
  </si>
  <si>
    <t>D139 Dąb Canyon</t>
  </si>
  <si>
    <t>D128 Dąb mara</t>
  </si>
  <si>
    <t>D62 Dąb melinga</t>
  </si>
  <si>
    <t>D127 Dąb winchester</t>
  </si>
  <si>
    <t>D104 Dąb złoty</t>
  </si>
  <si>
    <t>D206 Drewno czekoladowe</t>
  </si>
  <si>
    <t>D208 Drewno kawowe</t>
  </si>
  <si>
    <t>D210 Drewno mleczne</t>
  </si>
  <si>
    <t>D211 Drewno orzechowe</t>
  </si>
  <si>
    <t>D133 Drzewo norweskie</t>
  </si>
  <si>
    <t>D110 Grusza polna</t>
  </si>
  <si>
    <t>D199 Grusza szwajcarska</t>
  </si>
  <si>
    <t>D24 Jabłoń locarno</t>
  </si>
  <si>
    <t>D131 Karmazyn połysk</t>
  </si>
  <si>
    <t>D156 Kasztan</t>
  </si>
  <si>
    <t>D9 Klon</t>
  </si>
  <si>
    <t>D113 Klon perła</t>
  </si>
  <si>
    <t>D5 Krem</t>
  </si>
  <si>
    <t>D57 Krem perła</t>
  </si>
  <si>
    <t>D107 Kremowy jesion</t>
  </si>
  <si>
    <t>D307 Limonka</t>
  </si>
  <si>
    <t>D129 Mahoń</t>
  </si>
  <si>
    <t>D94 Makassar połysk</t>
  </si>
  <si>
    <t>D02 MDF dwustronnie laminowany</t>
  </si>
  <si>
    <t>D01 MDF jednostronnie laminowany</t>
  </si>
  <si>
    <t>D63 Modrzew</t>
  </si>
  <si>
    <t>D134 Modrzew górski</t>
  </si>
  <si>
    <t>D111 Olcha bagienna</t>
  </si>
  <si>
    <t>D59 Olcha naturalna</t>
  </si>
  <si>
    <t>D88 Orange połysk</t>
  </si>
  <si>
    <t>D44 Orzech mat</t>
  </si>
  <si>
    <t>D114 Orzech toskania</t>
  </si>
  <si>
    <t>D105 Orzech włoski</t>
  </si>
  <si>
    <t>D121 Oxygen połysk</t>
  </si>
  <si>
    <t>D302 Perłowy</t>
  </si>
  <si>
    <t>D15 Platyna</t>
  </si>
  <si>
    <t>D301 Platynowy</t>
  </si>
  <si>
    <t>DP Podkład dla farb i lakierów</t>
  </si>
  <si>
    <t>D135 Satyna beż</t>
  </si>
  <si>
    <t>D6 Seledyn</t>
  </si>
  <si>
    <t>D402 Szary pył</t>
  </si>
  <si>
    <t>D101 Śliwa</t>
  </si>
  <si>
    <t>D91 Śliwka połysk</t>
  </si>
  <si>
    <t>D306 Truflowy</t>
  </si>
  <si>
    <t>D 78 Venge ciemna (struktura)</t>
  </si>
  <si>
    <t>D112 Wenge gold (magia)</t>
  </si>
  <si>
    <t>D95 Wenge połysk</t>
  </si>
  <si>
    <t>D98 Wiśnia lombardo</t>
  </si>
  <si>
    <t>D33 Wiśnia oxford</t>
  </si>
  <si>
    <t>D75 Wiśnia portofino</t>
  </si>
  <si>
    <t>D69 Złoty orzech</t>
  </si>
  <si>
    <t>Wysokość stopki meblowej</t>
  </si>
  <si>
    <t>Kołek + Konfirmat</t>
  </si>
  <si>
    <t>Kołek + Mimośród</t>
  </si>
  <si>
    <t>100 mm</t>
  </si>
  <si>
    <t>150 mm</t>
  </si>
  <si>
    <t>Łączniki korpusu</t>
  </si>
  <si>
    <t>FILTR</t>
  </si>
  <si>
    <t>W przypadku zamówień, dodatkowych pytań lub wyceny korpusów nie objętych poniższym zakresem wymiarowym prosimy   o kontakt:</t>
  </si>
  <si>
    <t>D38 Biały połysk</t>
  </si>
  <si>
    <t>B</t>
  </si>
  <si>
    <t>A</t>
  </si>
  <si>
    <t>C</t>
  </si>
  <si>
    <t>Grupa akcesorii                                                  (A-ekonomiczna, B- standard,                     C- premium)</t>
  </si>
  <si>
    <t>Rysunek poglądowy</t>
  </si>
  <si>
    <t>Kolor</t>
  </si>
  <si>
    <t>Listwy, Cokoły, Panele</t>
  </si>
  <si>
    <t>Uchwyty meblowe</t>
  </si>
  <si>
    <t>Odbiór osobisty</t>
  </si>
  <si>
    <t>Przesyłka kurierska</t>
  </si>
  <si>
    <t>Transport / Dostawa</t>
  </si>
  <si>
    <t>Wybierz sposób nawiercania uchwytów</t>
  </si>
  <si>
    <t>Pionowo A</t>
  </si>
  <si>
    <t>Poziomo A</t>
  </si>
  <si>
    <t>Pionowo B</t>
  </si>
  <si>
    <t>Poziomo B</t>
  </si>
  <si>
    <t>Sposób nawiercania uchwytów</t>
  </si>
  <si>
    <t>pionowo B</t>
  </si>
  <si>
    <t>poziomo A</t>
  </si>
  <si>
    <t>poziomo B</t>
  </si>
  <si>
    <t>Wymiar X</t>
  </si>
  <si>
    <t>Wymiar Y</t>
  </si>
  <si>
    <t>pionowo A</t>
  </si>
  <si>
    <t>[mm]</t>
  </si>
  <si>
    <t>fronty korpusów dolnych</t>
  </si>
  <si>
    <t>fronty korpusów górnych</t>
  </si>
  <si>
    <t>fronty korpusów szufladowych</t>
  </si>
  <si>
    <t>fronty korpusów z koszami cargo</t>
  </si>
  <si>
    <t>Wprowadź wymiar</t>
  </si>
  <si>
    <t>poziomo C</t>
  </si>
  <si>
    <t>połowa szerokości frontu</t>
  </si>
  <si>
    <t>Poziomo C</t>
  </si>
  <si>
    <t>Lewa</t>
  </si>
  <si>
    <t>Prawa</t>
  </si>
  <si>
    <t>3;1</t>
  </si>
  <si>
    <t>3;2</t>
  </si>
  <si>
    <t>3;3</t>
  </si>
  <si>
    <t>3;4</t>
  </si>
  <si>
    <t>3;5</t>
  </si>
  <si>
    <t>3;6</t>
  </si>
  <si>
    <t>a</t>
  </si>
  <si>
    <t>b</t>
  </si>
  <si>
    <t>c</t>
  </si>
  <si>
    <t>d</t>
  </si>
  <si>
    <t>f</t>
  </si>
  <si>
    <t>e</t>
  </si>
  <si>
    <t>Numer zamówienia  (nr tel. opcjonalnie)</t>
  </si>
  <si>
    <t>VEGAS</t>
  </si>
  <si>
    <t>MDF foliowany</t>
  </si>
  <si>
    <t>Wybierz Frez dla Frontów MDF lakierowany</t>
  </si>
  <si>
    <t>Wybierz Frez dla Frontów MDF     foliowany</t>
  </si>
  <si>
    <t xml:space="preserve">Wybierz Kolor dla Frontów MDF  foliowany             </t>
  </si>
  <si>
    <t>Wybierz Kolor dla Frontów MDF lakierowany</t>
  </si>
  <si>
    <t>foliowane</t>
  </si>
  <si>
    <t>Wybierz Kolor</t>
  </si>
  <si>
    <t>lakierowane</t>
  </si>
  <si>
    <t>RAL 1000 Green beige</t>
  </si>
  <si>
    <t>RAL 1001 Beige</t>
  </si>
  <si>
    <t>RAL 1003 Signal yellow</t>
  </si>
  <si>
    <t>RAL 1004 Golden yellow</t>
  </si>
  <si>
    <t>RAL 1006 Maize yellow</t>
  </si>
  <si>
    <t>RAL 1011 Brown beige</t>
  </si>
  <si>
    <t>RAL 1012 Lemon yellow</t>
  </si>
  <si>
    <t>RAL 1013 Oyster white</t>
  </si>
  <si>
    <t>RAL 1014 Ivory</t>
  </si>
  <si>
    <t>RAL 1015 Light ivory</t>
  </si>
  <si>
    <t>RAL 1016 Sulfur yellow</t>
  </si>
  <si>
    <t>RAL 1019 Grey beige</t>
  </si>
  <si>
    <t>RAL 1020 Olive yellow</t>
  </si>
  <si>
    <t>RAL 1023 Traffic yellow</t>
  </si>
  <si>
    <t>RAL 1026 Luminous yellow</t>
  </si>
  <si>
    <t>RAL 1027 Curry</t>
  </si>
  <si>
    <t>RAL 1028 Melon yellow</t>
  </si>
  <si>
    <t>RAL 1033 Dahlia yellow</t>
  </si>
  <si>
    <t>RAL 2000 Yellow orange</t>
  </si>
  <si>
    <t>RAL 2001 Red orange</t>
  </si>
  <si>
    <t>RAL 2002 Vermilion</t>
  </si>
  <si>
    <t>RAL 2003 Pastel orange</t>
  </si>
  <si>
    <t>RAL 2004 Pure orange</t>
  </si>
  <si>
    <t>RAL 2005 Luminous orange</t>
  </si>
  <si>
    <t>RAL 2008 Bright red orange</t>
  </si>
  <si>
    <t>RAL 2010 Signal orange</t>
  </si>
  <si>
    <t>RAL 2011 Deep orange</t>
  </si>
  <si>
    <t>RAL 3000 Flame red</t>
  </si>
  <si>
    <t>RAL 3001 Signal red</t>
  </si>
  <si>
    <t>RAL 3002 Carmine red</t>
  </si>
  <si>
    <t>RAL 3003 Ruby red</t>
  </si>
  <si>
    <t>RAL 3005 Wine red</t>
  </si>
  <si>
    <t>RAL 3007 Black red</t>
  </si>
  <si>
    <t>RAL 3012 Beige red</t>
  </si>
  <si>
    <t>RAL 3013 Tomato red</t>
  </si>
  <si>
    <t>RAL 3014 Antique pink</t>
  </si>
  <si>
    <t>RAL 3015 Light pink</t>
  </si>
  <si>
    <t>RAL 3016 Coral red</t>
  </si>
  <si>
    <t>RAL 3017 Rose</t>
  </si>
  <si>
    <t>RAL 3018 Strawberry red</t>
  </si>
  <si>
    <t>RAL 3020 Traffic red</t>
  </si>
  <si>
    <t>RAL 3026 Luminous bright red</t>
  </si>
  <si>
    <t>RAL 3027 Raspberry red</t>
  </si>
  <si>
    <t>RAL 4001 Red lilac</t>
  </si>
  <si>
    <t>RAL 4005 Blue lilac</t>
  </si>
  <si>
    <t>RAL 4007 Purple violet</t>
  </si>
  <si>
    <t>RAL 4009 Pastel violet</t>
  </si>
  <si>
    <t>RAL 5000 Violet blue</t>
  </si>
  <si>
    <t>RAL 5002 Ultramarine blue</t>
  </si>
  <si>
    <t>RAL 5015 Sky blue</t>
  </si>
  <si>
    <t>RAL 5022 Night blue</t>
  </si>
  <si>
    <t>RAL 5024 Pastel blue</t>
  </si>
  <si>
    <t>RAL 6001 Emerald green</t>
  </si>
  <si>
    <t>RAL 6010 Grass green</t>
  </si>
  <si>
    <t>RAL 6015 Black olive</t>
  </si>
  <si>
    <t>RAL 6018 May green</t>
  </si>
  <si>
    <t>RAL 6019 Pastel green</t>
  </si>
  <si>
    <t>RAL 6033 Mint turquoise</t>
  </si>
  <si>
    <t>RAL 7000 Squirrel grey</t>
  </si>
  <si>
    <t>RAL 7001 Silver grey</t>
  </si>
  <si>
    <t>RAL 7002 Olive grey</t>
  </si>
  <si>
    <t>RAL 7003 Moss grey</t>
  </si>
  <si>
    <t>RAL 7004 Signal grey</t>
  </si>
  <si>
    <t>RAL 7005 Mouse grey</t>
  </si>
  <si>
    <t>RAL 7006 Beige grey</t>
  </si>
  <si>
    <t>RAL 7008 Khaki grey</t>
  </si>
  <si>
    <t>RAL 7013 Brown grey</t>
  </si>
  <si>
    <t>RAL 7022 Umbra grey</t>
  </si>
  <si>
    <t>RAL 7023 Concrete grey</t>
  </si>
  <si>
    <t>RAL 7024 Graphite grey</t>
  </si>
  <si>
    <t>RAL 7026 Granite grey</t>
  </si>
  <si>
    <t>RAL 7030 Stone grey</t>
  </si>
  <si>
    <t>RAL 7031 Blue grey</t>
  </si>
  <si>
    <t>RAL 7032 Pebble grey</t>
  </si>
  <si>
    <t>RAL 7033 Cement grey</t>
  </si>
  <si>
    <t>RAL 7035 Light grey</t>
  </si>
  <si>
    <t>RAL 7036 Platinum grey</t>
  </si>
  <si>
    <t>RAL 7037 Dusty grey</t>
  </si>
  <si>
    <t>RAL 7038 Agate grey</t>
  </si>
  <si>
    <t>RAL 7039 Quartz grey</t>
  </si>
  <si>
    <t>RAL 7040 Window grey</t>
  </si>
  <si>
    <t>RAL 7042 Verkehrsgrau A</t>
  </si>
  <si>
    <t>RAL 7043 Verkehrsgrau B</t>
  </si>
  <si>
    <t>RAL 7044 Silk grey</t>
  </si>
  <si>
    <t>RAL 7045 Telegrau 1</t>
  </si>
  <si>
    <t>RAL 7046 Telegrau 2</t>
  </si>
  <si>
    <t>RAL 7047 Telegrau 4</t>
  </si>
  <si>
    <t>RAL 8002 Signal brown</t>
  </si>
  <si>
    <t>RAL 8003 Clay brown</t>
  </si>
  <si>
    <t>RAL 8004 Copper brown</t>
  </si>
  <si>
    <t>RAL 8008 Olive brown</t>
  </si>
  <si>
    <t>RAL 8011 Nut brown</t>
  </si>
  <si>
    <t>RAL 8015 Chestnut brown</t>
  </si>
  <si>
    <t>RAL 8016 Mahogany brown</t>
  </si>
  <si>
    <t>RAL 8017 Chocolate brown</t>
  </si>
  <si>
    <t>RAL 8019 Grey brown</t>
  </si>
  <si>
    <t>RAL 8025 Pale brown</t>
  </si>
  <si>
    <t>RAL 9001 Cream</t>
  </si>
  <si>
    <t>RAL 9002 Grey white</t>
  </si>
  <si>
    <t>RAL 9003 Signal white</t>
  </si>
  <si>
    <t>RAL 9004 Signal black</t>
  </si>
  <si>
    <t>RAL 9005 Jet black</t>
  </si>
  <si>
    <t>RAL 9006 White aluminium</t>
  </si>
  <si>
    <t>RAL 9007 Grey aluminium</t>
  </si>
  <si>
    <t>RAL 9010 Pure white</t>
  </si>
  <si>
    <t>RAL 9011 Graphite black</t>
  </si>
  <si>
    <t>RAL 9016 Traffic white</t>
  </si>
  <si>
    <t>RAL 9017 Traffic black</t>
  </si>
  <si>
    <t>RAL 9018 Papyrus white</t>
  </si>
  <si>
    <t>MDF lakierowany połysk</t>
  </si>
  <si>
    <t>MDF lakierowany mat</t>
  </si>
  <si>
    <t>Charakterystyka uchwytu</t>
  </si>
  <si>
    <t>Marża U-008</t>
  </si>
  <si>
    <t>Wykończenie</t>
  </si>
  <si>
    <t>Rozmiar C</t>
  </si>
  <si>
    <t>Rozmiar L</t>
  </si>
  <si>
    <t xml:space="preserve">Ilość w opakowaniu zbiorczym        </t>
  </si>
  <si>
    <t>Inox, Chrom, AL.</t>
  </si>
  <si>
    <t>U.R.U-008.96.</t>
  </si>
  <si>
    <t>Decoris u-008 96x156 (04-chrom/ 07-stal szczot/ 08-alum)</t>
  </si>
  <si>
    <t>U.R.U-008.128.</t>
  </si>
  <si>
    <t>Decoris u-008 128x188 (04-chrom/ 07-stal szczot/ 08-alum)</t>
  </si>
  <si>
    <t>U.R.U-008.160.</t>
  </si>
  <si>
    <t>Decoris u-008 160x220 (04-chrom/ 07-stal szczot/ 08-alum)</t>
  </si>
  <si>
    <t>U.R.U-008.192.</t>
  </si>
  <si>
    <t>Decoris u-008 192x272 (04-chrom/ 07-stal szczot/ 08-alum)</t>
  </si>
  <si>
    <t>U.R.U-008.224.</t>
  </si>
  <si>
    <t>Decoris u-008 224x304 (04-chrom/ 07-stal szczot/ 08-alum)</t>
  </si>
  <si>
    <t>U.R.U-008.256.</t>
  </si>
  <si>
    <t>Decoris u-008 256x336 (04-chrom/ 07-stal szczot/ 08-alum)</t>
  </si>
  <si>
    <t>U.R.U-008.288.</t>
  </si>
  <si>
    <t>Decoris u-008 288x368 (04-chrom/ 07-stal szczot/ 08-alum)</t>
  </si>
  <si>
    <t>U.R.U-008.320.</t>
  </si>
  <si>
    <t>Decoris u-008 320x400 (04-chrom/ 07-stal szczot/ 08-alum)</t>
  </si>
  <si>
    <t>U.R.U-008.352.</t>
  </si>
  <si>
    <t>Decoris u-008 352x432 (04-chrom/ 07-stal szczot/ 08-alum)</t>
  </si>
  <si>
    <t>U.R.U-008.384.</t>
  </si>
  <si>
    <t>Decoris u-008 384x464 (04-chrom/ 07-stal szczot/ 08-alum)</t>
  </si>
  <si>
    <t>U.R.U-008.416.</t>
  </si>
  <si>
    <t>Decoris u-008 416x476 (04-chrom/ 07-stal szczot/ 08-alum)</t>
  </si>
  <si>
    <t>U.R.U-008.448.</t>
  </si>
  <si>
    <t>Decoris u-008 448x508 (04-chrom/ 07-stal szczot/ 08-alum)</t>
  </si>
  <si>
    <t>U.R.U-008.480.</t>
  </si>
  <si>
    <t>Decoris u-008 480x540 (04-chrom/ 07-stal szczot/ 08-alum)</t>
  </si>
  <si>
    <t>U.R.U-008.512.</t>
  </si>
  <si>
    <t>Decoris u-008 512x572 (04-chrom/ 07-stal szczot/ 08-alum)</t>
  </si>
  <si>
    <t>U.R.U-008.576.</t>
  </si>
  <si>
    <t>Decoris u-008 576x636 (04-chrom/ 07-stal szczot/ 08-alum)</t>
  </si>
  <si>
    <t>Marża UN71</t>
  </si>
  <si>
    <t>U.S.UN71.96.</t>
  </si>
  <si>
    <t>UN71-0096-0128-(04-chrom/ 07-stal szczot/ 08-alum)</t>
  </si>
  <si>
    <t>Uchwyt znal 819 l=96 satyna</t>
  </si>
  <si>
    <t>Uchwyt znal 819 l=96 aluminium</t>
  </si>
  <si>
    <t>Uchwyt znal 819 l=96 inox</t>
  </si>
  <si>
    <t>U.S.UN71.160.</t>
  </si>
  <si>
    <t>UN71-0160-0192-(04-chrom/ 07-stal szczot/ 08-alum)</t>
  </si>
  <si>
    <t>Uchwyt znal 819 l=128 satyna</t>
  </si>
  <si>
    <t>Uchwyt znal 819 l=128 aluminium</t>
  </si>
  <si>
    <t>Uchwyt znal 819 l=128 inox</t>
  </si>
  <si>
    <t>U.S.UN71.256.</t>
  </si>
  <si>
    <t>UN71-0288-0320-(04-chrom/ 07-stal szczot/ 08-alum)</t>
  </si>
  <si>
    <t>Uchwyt znal 819 l=160 satyna</t>
  </si>
  <si>
    <t>Uchwyt znal 819 l=160 aluminium</t>
  </si>
  <si>
    <t>Uchwyt znal 819 l=160 inox</t>
  </si>
  <si>
    <t>Uchwyt znal 819 l=192 satyna</t>
  </si>
  <si>
    <t>Uchwyt znal 819 l=192 aluminium</t>
  </si>
  <si>
    <t>Uchwyt znal 819 l=192 inox</t>
  </si>
  <si>
    <t>Uchwyt znal 819 l=256 aluminium</t>
  </si>
  <si>
    <t>Uchwyt znal 819 l=256 satyna</t>
  </si>
  <si>
    <t>Uchwyt znal 819 l=256 inox</t>
  </si>
  <si>
    <t>Uchwyt znal 819 l=320 satyna</t>
  </si>
  <si>
    <t>Uchwyt znal 819 l=320 aluminium</t>
  </si>
  <si>
    <t>Uchwyt znal 819 l=320 inox</t>
  </si>
  <si>
    <t>Marża UN 34</t>
  </si>
  <si>
    <t>U.S.UN34.96.</t>
  </si>
  <si>
    <t>UN34-0096-(04-chrom/ 07-stal szczot/ 08-alum)</t>
  </si>
  <si>
    <t>U.S.UN34.128.</t>
  </si>
  <si>
    <t>UN34-0128-(04-chrom/ 07-stal szczot/ 08-alum)</t>
  </si>
  <si>
    <t>U.S.UN34.160.</t>
  </si>
  <si>
    <t>UN34-0160-(04-chrom/ 07-stal szczot/ 08-alum)</t>
  </si>
  <si>
    <t>U.S.UN34.192.</t>
  </si>
  <si>
    <t>UN34-0192-(04-chrom/ 07-stal szczot/ 08-alum)</t>
  </si>
  <si>
    <t>U.S.UN34.224.</t>
  </si>
  <si>
    <t>UN34-0256-(04-chrom/ 07-stal szczot/ 08-alum)</t>
  </si>
  <si>
    <t>U.S.UN34.320.</t>
  </si>
  <si>
    <t>UN34-0320-(04-chrom/ 07-stal szczot/ 08-alum)</t>
  </si>
  <si>
    <t>U.S.UN34.352.</t>
  </si>
  <si>
    <t>UN34-0480-(04-chrom/ 07-stal szczot/ 08-alum)</t>
  </si>
  <si>
    <t>Marża C7</t>
  </si>
  <si>
    <t>U.S.UP82.96.</t>
  </si>
  <si>
    <t>UP82-0096-(04-chrom/ 07-stal szczot/ 08-alum)</t>
  </si>
  <si>
    <t>U.S.UP81.128.</t>
  </si>
  <si>
    <t>UP81-0128-(04-chrom/ 07-stal szczot/ 08-alum)</t>
  </si>
  <si>
    <t>U.S.UP85.160.</t>
  </si>
  <si>
    <t>UP85-0160-(04-chrom/ 07-stal szczot/ 08-alum)</t>
  </si>
  <si>
    <t>U.S.UP84.224.</t>
  </si>
  <si>
    <t>UP84-0224-(04-chrom/ 07-stal szczot/ 08-alum)</t>
  </si>
  <si>
    <t>U.S.UP84.288.</t>
  </si>
  <si>
    <t>UP84-0288-(04-chrom/ 07-stal szczot/ 08-alum)</t>
  </si>
  <si>
    <t>Marża UZ-336</t>
  </si>
  <si>
    <t>Inox</t>
  </si>
  <si>
    <t>U.S.RE81.128.</t>
  </si>
  <si>
    <t>RE81-0128-(07-stal szczot)</t>
  </si>
  <si>
    <t>U.S.RE81.192.</t>
  </si>
  <si>
    <t>RE81-0192-(07-stal szczot)</t>
  </si>
  <si>
    <t>U.S.RE81.256.</t>
  </si>
  <si>
    <t>RE81-0256-(07-stal szczot)</t>
  </si>
  <si>
    <t>U.S.RE81.320</t>
  </si>
  <si>
    <t>RE81-0320-(07-stal szczot)</t>
  </si>
  <si>
    <t>BRAK 416mm</t>
  </si>
  <si>
    <t>BRAK 480mm</t>
  </si>
  <si>
    <t>Marża TRIEST</t>
  </si>
  <si>
    <t>U.S.UU24.128.</t>
  </si>
  <si>
    <t>UU24-0128-(04-chrom/ 07-stal szczot/ 08-alum)</t>
  </si>
  <si>
    <t>Uchwyt G1 L-128mm (inox)</t>
  </si>
  <si>
    <t>U.S.UU24.192.</t>
  </si>
  <si>
    <t>UU24-0192-(04-chrom/ 07-stal szczot/ 08-alum)</t>
  </si>
  <si>
    <t>Uchwyt G1 L-160 mm (inox)</t>
  </si>
  <si>
    <t>U.S.UU24.256.</t>
  </si>
  <si>
    <t>UU24-0256-(04-chrom/ 07-stal szczot/ 08-alum)</t>
  </si>
  <si>
    <t>Uchwyt G1 L-192 mm (inox)</t>
  </si>
  <si>
    <t>U.S.UU24.320.</t>
  </si>
  <si>
    <t>UU24-0320-(04-chrom/ 07-stal szczot/ 08-alum)</t>
  </si>
  <si>
    <t>Uchwyt G1 L-256 mm (inox)</t>
  </si>
  <si>
    <t>U.S.UU24.416.</t>
  </si>
  <si>
    <t>UU24-0416-(04-chrom/ 07-stal szczot/ 08-alum)</t>
  </si>
  <si>
    <t>Uchwyt G1 L-320 mm (inox)</t>
  </si>
  <si>
    <t>Uchwyt G1 L-416 mm (inox)</t>
  </si>
  <si>
    <t>Marża BERGAMO</t>
  </si>
  <si>
    <t>Średnica</t>
  </si>
  <si>
    <t>Wysokość</t>
  </si>
  <si>
    <t>U.G.GP16.</t>
  </si>
  <si>
    <t>GP-16-(04-chrom/ 07-stal szczot/ 08-alum)</t>
  </si>
  <si>
    <t>Gałka stalowa BERGAMO czarny chrom</t>
  </si>
  <si>
    <t>Marża HEXI</t>
  </si>
  <si>
    <t>U.A.UA68.32.</t>
  </si>
  <si>
    <t>Uchwyt UA68-0032 (aluminium)</t>
  </si>
  <si>
    <t>Uchwyt aluminiowy HEXI (aluminium) 32mm/50mm</t>
  </si>
  <si>
    <t>U.A.UA68.96.</t>
  </si>
  <si>
    <t>Uchwyt UA68-0096 (aluminium)</t>
  </si>
  <si>
    <t>Uchwyt aluminiowy HEXI (aluminium /anoda) 96mm/150mm anoda</t>
  </si>
  <si>
    <t>Marża SENIOR</t>
  </si>
  <si>
    <t>Chrom</t>
  </si>
  <si>
    <t>U.S.SENIOR.160.</t>
  </si>
  <si>
    <t>Uchwyt znalowy Shape art SENIOR C=160mm chrom</t>
  </si>
  <si>
    <t>Uchwyt znalowy Shape art SENIOR C=160mm aluminium</t>
  </si>
  <si>
    <t>Marża MARSALA</t>
  </si>
  <si>
    <t>Mosiądz</t>
  </si>
  <si>
    <t>UP01 (chrom)</t>
  </si>
  <si>
    <t>U.G.UP01.64.</t>
  </si>
  <si>
    <t>UP01 (mosiądz)</t>
  </si>
  <si>
    <t>U.R.U-008.96.chrom</t>
  </si>
  <si>
    <t>U.R.U-008.128.chrom</t>
  </si>
  <si>
    <t>U.R.U-008.160.chrom</t>
  </si>
  <si>
    <t>U.R.U-008.192.chrom</t>
  </si>
  <si>
    <t>U.R.U-008.224.chrom</t>
  </si>
  <si>
    <t>U.R.U-008.256.chrom</t>
  </si>
  <si>
    <t>U.R.U-008.288.chrom</t>
  </si>
  <si>
    <t>U.R.U-008.320.chrom</t>
  </si>
  <si>
    <t>U.R.U-008.352.chrom</t>
  </si>
  <si>
    <t>U.R.U-008.384.chrom</t>
  </si>
  <si>
    <t>U.R.U-008.416.chrom</t>
  </si>
  <si>
    <t>U.R.U-008.448.chrom</t>
  </si>
  <si>
    <t>U.R.U-008.480.chrom</t>
  </si>
  <si>
    <t>U.R.U-008.512.chrom</t>
  </si>
  <si>
    <t>U.R.U-008.576.chrom</t>
  </si>
  <si>
    <t>U.R.U-008.96.stal szczot.</t>
  </si>
  <si>
    <t>U.R.U-008.128.stal szczot.</t>
  </si>
  <si>
    <t>U.R.U-008.160.stal szczot.</t>
  </si>
  <si>
    <t>U.R.U-008.192.stal szczot.</t>
  </si>
  <si>
    <t>U.R.U-008.224.stal szczot.</t>
  </si>
  <si>
    <t>U.R.U-008.256.stal szczot.</t>
  </si>
  <si>
    <t>U.R.U-008.288.stal szczot.</t>
  </si>
  <si>
    <t>U.R.U-008.320.stal szczot.</t>
  </si>
  <si>
    <t>U.R.U-008.352.stal szczot.</t>
  </si>
  <si>
    <t>U.R.U-008.384.stal szczot.</t>
  </si>
  <si>
    <t>U.R.U-008.416.stal szczot.</t>
  </si>
  <si>
    <t>U.R.U-008.448.stal szczot.</t>
  </si>
  <si>
    <t>U.R.U-008.480.stal szczot.</t>
  </si>
  <si>
    <t>U.R.U-008.512.stal szczot.</t>
  </si>
  <si>
    <t>U.R.U-008.576.stal szczot.</t>
  </si>
  <si>
    <t>U.R.U-008.96.aluminium</t>
  </si>
  <si>
    <t>U.R.U-008.128.aluminium</t>
  </si>
  <si>
    <t>U.R.U-008.160.aluminium</t>
  </si>
  <si>
    <t>U.R.U-008.192.aluminium</t>
  </si>
  <si>
    <t>U.R.U-008.224.aluminium</t>
  </si>
  <si>
    <t>U.R.U-008.256.aluminium</t>
  </si>
  <si>
    <t>U.R.U-008.288.aluminium</t>
  </si>
  <si>
    <t>U.R.U-008.320.aluminium</t>
  </si>
  <si>
    <t>U.R.U-008.352.aluminium</t>
  </si>
  <si>
    <t>U.R.U-008.384.aluminium</t>
  </si>
  <si>
    <t>U.R.U-008.416.aluminium</t>
  </si>
  <si>
    <t>U.R.U-008.448.aluminium</t>
  </si>
  <si>
    <t>U.R.U-008.480.aluminium</t>
  </si>
  <si>
    <t>U.R.U-008.512.aluminium</t>
  </si>
  <si>
    <t>U.R.U-008.576.aluminium</t>
  </si>
  <si>
    <t>U.S.UN71.96.chrom</t>
  </si>
  <si>
    <t>U.S.UN71.160.chrom</t>
  </si>
  <si>
    <t>U.S.UN71.256.chrom</t>
  </si>
  <si>
    <t>U.S.UN71.96.stal szczot.</t>
  </si>
  <si>
    <t>U.S.UN71.160.stal szczot.</t>
  </si>
  <si>
    <t>U.S.UN71.256.stal szczot.</t>
  </si>
  <si>
    <t>U.S.UN71.96.aluminium</t>
  </si>
  <si>
    <t>U.S.UN71.160.aluminium</t>
  </si>
  <si>
    <t>U.S.UN71.256.aluminium</t>
  </si>
  <si>
    <t>U.S.UN34.96.chrom</t>
  </si>
  <si>
    <t>U.S.UN34.128.chrom</t>
  </si>
  <si>
    <t>U.S.UN34.160.chrom</t>
  </si>
  <si>
    <t>U.S.UN34.192.chrom</t>
  </si>
  <si>
    <t>U.S.UN34.224.chrom</t>
  </si>
  <si>
    <t>U.S.UN34.320.chrom</t>
  </si>
  <si>
    <t>U.S.UN34.352.chrom</t>
  </si>
  <si>
    <t>U.S.UN34.96.stal szczot.</t>
  </si>
  <si>
    <t>U.S.UN34.128.stal szczot.</t>
  </si>
  <si>
    <t>U.S.UN34.160.stal szczot.</t>
  </si>
  <si>
    <t>U.S.UN34.192.stal szczot.</t>
  </si>
  <si>
    <t>U.S.UN34.224.stal szczot.</t>
  </si>
  <si>
    <t>U.S.UN34.320.stal szczot.</t>
  </si>
  <si>
    <t>U.S.UN34.352.stal szczot.</t>
  </si>
  <si>
    <t>U.S.UN34.96.aluminium</t>
  </si>
  <si>
    <t>U.S.UN34.128.aluminium</t>
  </si>
  <si>
    <t>U.S.UN34.160.aluminium</t>
  </si>
  <si>
    <t>U.S.UN34.192.aluminium</t>
  </si>
  <si>
    <t>U.S.UN34.224.aluminium</t>
  </si>
  <si>
    <t>U.S.UN34.320.aluminium</t>
  </si>
  <si>
    <t>U.S.UN34.352.aluminium</t>
  </si>
  <si>
    <t>U.S.UP82.96.chrom</t>
  </si>
  <si>
    <t>U.S.UP81.128.chrom</t>
  </si>
  <si>
    <t>U.S.UP85.160.chrom</t>
  </si>
  <si>
    <t>U.S.UP84.224.chrom</t>
  </si>
  <si>
    <t>U.S.UP84.288.chrom</t>
  </si>
  <si>
    <t>U.S.UP82.96.stal szczot.</t>
  </si>
  <si>
    <t>U.S.UP81.128.stal szczot.</t>
  </si>
  <si>
    <t>U.S.UP85.160.stal szczot.</t>
  </si>
  <si>
    <t>U.S.UP84.224.stal szczot.</t>
  </si>
  <si>
    <t>U.S.UP84.288.stal szczot.</t>
  </si>
  <si>
    <t>U.S.UP82.96.aluminium</t>
  </si>
  <si>
    <t>U.S.UP81.128.aluminium</t>
  </si>
  <si>
    <t>U.S.UP85.160.aluminium</t>
  </si>
  <si>
    <t>U.S.UP84.224.aluminium</t>
  </si>
  <si>
    <t>U.S.UP84.288.aluminium</t>
  </si>
  <si>
    <t>U.S.RE81.128.stal szczot.</t>
  </si>
  <si>
    <t>U.S.RE81.192.stal szczot.</t>
  </si>
  <si>
    <t>U.S.RE81.256.stal szczot.</t>
  </si>
  <si>
    <t>U.S.RE81.320.stal szczot.</t>
  </si>
  <si>
    <t>U.S.UU24.128.chrom</t>
  </si>
  <si>
    <t>U.S.UU24.192.chrom</t>
  </si>
  <si>
    <t>U.S.UU24.256.chrom</t>
  </si>
  <si>
    <t>U.S.UU24.320.chrom</t>
  </si>
  <si>
    <t>U.S.UU24.416.chrom</t>
  </si>
  <si>
    <t>U.S.UU24.128.stal szczot.</t>
  </si>
  <si>
    <t>U.S.UU24.192.stal szczot.</t>
  </si>
  <si>
    <t>U.S.UU24.256.stal szczot.</t>
  </si>
  <si>
    <t>U.S.UU24.320.stal szczot.</t>
  </si>
  <si>
    <t>U.S.UU24.416.stal szczot.</t>
  </si>
  <si>
    <t>U.S.UU24.128.aluminium</t>
  </si>
  <si>
    <t>U.S.UU24.192.aluminium</t>
  </si>
  <si>
    <t>U.S.UU24.256.aluminium</t>
  </si>
  <si>
    <t>U.S.UU24.320.aluminium</t>
  </si>
  <si>
    <t>U.S.UU24.416.aluminium</t>
  </si>
  <si>
    <t>U.G.GP16.chrom</t>
  </si>
  <si>
    <t>U.G.GP16.stal szczot.</t>
  </si>
  <si>
    <t>U.G.GP16.aluminium</t>
  </si>
  <si>
    <t>U.A.UA68.32.aluminium</t>
  </si>
  <si>
    <t>U.A.UA68.96.aluminium</t>
  </si>
  <si>
    <t>U.G.UP01.64.chrom</t>
  </si>
  <si>
    <t>U.G.UP01.64.mosiądz</t>
  </si>
  <si>
    <t>Imię i Nazwisko</t>
  </si>
  <si>
    <t>Numer telefonu / adres e-mail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</si>
  <si>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</si>
  <si>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</si>
  <si>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</si>
  <si>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</si>
  <si>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</si>
  <si>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</si>
  <si>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</si>
  <si>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</si>
  <si>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</si>
  <si>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</si>
  <si>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</si>
  <si>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</si>
  <si>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Nazwa korpusu\ Grupa </t>
  </si>
  <si>
    <t>GR I / GR A</t>
  </si>
  <si>
    <t>GR I / GR B</t>
  </si>
  <si>
    <t>GR I / GR C</t>
  </si>
  <si>
    <t>GR II / GR A</t>
  </si>
  <si>
    <t>GR II / GR B</t>
  </si>
  <si>
    <t>GR II / GR C</t>
  </si>
  <si>
    <t>GR III / GR A</t>
  </si>
  <si>
    <t>GR III / GR B</t>
  </si>
  <si>
    <t>GR III / GR C</t>
  </si>
  <si>
    <t>GR IV / GR A</t>
  </si>
  <si>
    <t>GR IV / GR B</t>
  </si>
  <si>
    <t>GR IV / GR C</t>
  </si>
  <si>
    <t>Nazwa korpusu</t>
  </si>
  <si>
    <t>Wyznacznik subdopłaty</t>
  </si>
  <si>
    <t>Cena m2</t>
  </si>
  <si>
    <t>SUB-DOPŁATY</t>
  </si>
  <si>
    <t>Kod korpusu</t>
  </si>
  <si>
    <t>cena nawiertu 1</t>
  </si>
  <si>
    <t>wymiar 1x</t>
  </si>
  <si>
    <t>wymiar 1y</t>
  </si>
  <si>
    <t>ilosć sztuk 1</t>
  </si>
  <si>
    <t>cena nawiertu 2</t>
  </si>
  <si>
    <t>wymiar 2x</t>
  </si>
  <si>
    <t>wymiar 2y</t>
  </si>
  <si>
    <t>ilosć sztuk 2</t>
  </si>
  <si>
    <t>cena nawiertu 3</t>
  </si>
  <si>
    <t>wymiar 3x</t>
  </si>
  <si>
    <t>wymiar 3y</t>
  </si>
  <si>
    <t>ilosć sztuk 3</t>
  </si>
  <si>
    <t>koszt nawiertów frontu</t>
  </si>
  <si>
    <t>Powierzchnia frontów</t>
  </si>
  <si>
    <t>Wartosc frontów z m2</t>
  </si>
  <si>
    <t>Dopłata alaska/kanion/sparta z uchwytem</t>
  </si>
  <si>
    <t>Dopłata VEGAS [50zł/szt.]</t>
  </si>
  <si>
    <t>Dopłata vegas lakier</t>
  </si>
  <si>
    <t>Wartość frontów dla zadanego dekoru/ frezu</t>
  </si>
  <si>
    <t>Fronty z nawiertami</t>
  </si>
  <si>
    <t>VD8_1_300</t>
  </si>
  <si>
    <t>VD8_1_400</t>
  </si>
  <si>
    <t>VD8_1_450</t>
  </si>
  <si>
    <t>VD8_1_500</t>
  </si>
  <si>
    <t>VD8_1_600</t>
  </si>
  <si>
    <t>VD8_1_700</t>
  </si>
  <si>
    <t>VD8_1_800</t>
  </si>
  <si>
    <t>VD8_1_900</t>
  </si>
  <si>
    <t>VD8_2_300</t>
  </si>
  <si>
    <t>VD8_2_400</t>
  </si>
  <si>
    <t>VD8_2_450</t>
  </si>
  <si>
    <t>VD8_2_500</t>
  </si>
  <si>
    <t>VD8_2_600</t>
  </si>
  <si>
    <t>VD8_2_700</t>
  </si>
  <si>
    <t>VD8_2_800</t>
  </si>
  <si>
    <t>VD8_2_900</t>
  </si>
  <si>
    <t>VD14_1_150</t>
  </si>
  <si>
    <t>VD14_1_200</t>
  </si>
  <si>
    <t>VD14_2_150</t>
  </si>
  <si>
    <t>VD14_2_200</t>
  </si>
  <si>
    <t>VD21_1_600</t>
  </si>
  <si>
    <t>VD21_1_700</t>
  </si>
  <si>
    <t>VD21_1_800</t>
  </si>
  <si>
    <t>VD21_1_900</t>
  </si>
  <si>
    <t>VD21_2_600</t>
  </si>
  <si>
    <t>VD21_2_700</t>
  </si>
  <si>
    <t>VD21_2_800</t>
  </si>
  <si>
    <t>VD21_2_900</t>
  </si>
  <si>
    <t>VD29_1050_lewa</t>
  </si>
  <si>
    <t>VD29_1050_prawa</t>
  </si>
  <si>
    <t>VD30_1_1050_lewa</t>
  </si>
  <si>
    <t>VD30_1_1050_prawa</t>
  </si>
  <si>
    <t>VD30_2_1050_lewa</t>
  </si>
  <si>
    <t>VD30_2_1050_prawa</t>
  </si>
  <si>
    <t>VD31_200_lewa</t>
  </si>
  <si>
    <t>VD31_200_prawa</t>
  </si>
  <si>
    <t>VDS39_1_600</t>
  </si>
  <si>
    <t>VDS39_2_600</t>
  </si>
  <si>
    <t>VDS40_1_600</t>
  </si>
  <si>
    <t>VDS40_2_600</t>
  </si>
  <si>
    <t>VDM39_1_600</t>
  </si>
  <si>
    <t>VDM39_2_600</t>
  </si>
  <si>
    <t>VDM40_1_600</t>
  </si>
  <si>
    <t>VDM40_2_600</t>
  </si>
  <si>
    <t>VDM41_1_600</t>
  </si>
  <si>
    <t>VDM41_2_600</t>
  </si>
  <si>
    <t>VDM41_3_600</t>
  </si>
  <si>
    <t>VGS4_1_150</t>
  </si>
  <si>
    <t>VGS4_1_200</t>
  </si>
  <si>
    <t>VGS4_2_150</t>
  </si>
  <si>
    <t>VGS4_2_200</t>
  </si>
  <si>
    <t>VGS11_900/600_lewa</t>
  </si>
  <si>
    <t>VGS11_900/600_prawa</t>
  </si>
  <si>
    <t>VGS13_600_lewa</t>
  </si>
  <si>
    <t>VGS13_600_prawa</t>
  </si>
  <si>
    <t>VGS14_200_lewa</t>
  </si>
  <si>
    <t>VGS14_200_prawa</t>
  </si>
  <si>
    <t>VGS16_1_600</t>
  </si>
  <si>
    <t>VGS16_2_600</t>
  </si>
  <si>
    <t>VGS17_1_600</t>
  </si>
  <si>
    <t>VGS17_2_600</t>
  </si>
  <si>
    <t>VGM4_1_150</t>
  </si>
  <si>
    <t>VGM4_1_200</t>
  </si>
  <si>
    <t>VGM4_2_150</t>
  </si>
  <si>
    <t>VGM4_2_200</t>
  </si>
  <si>
    <t>VGM5_700</t>
  </si>
  <si>
    <t>VGM5_800</t>
  </si>
  <si>
    <t>VGM5_900</t>
  </si>
  <si>
    <t>VGM5_1000</t>
  </si>
  <si>
    <t>VGM7_700</t>
  </si>
  <si>
    <t>VGM7_800</t>
  </si>
  <si>
    <t>VGM7_900</t>
  </si>
  <si>
    <t>VGM7_1000</t>
  </si>
  <si>
    <t>VGM11_900/600_lewa</t>
  </si>
  <si>
    <t>VGM11_900/600_prawa</t>
  </si>
  <si>
    <t>VGM13_600_lewa</t>
  </si>
  <si>
    <t>VGM13_600_prawa</t>
  </si>
  <si>
    <t>VGM14_200_lewa</t>
  </si>
  <si>
    <t>VGM14_200_prawa</t>
  </si>
  <si>
    <t>VGM16_1_600</t>
  </si>
  <si>
    <t>VGM16_2_600</t>
  </si>
  <si>
    <t>VGM17_1_600</t>
  </si>
  <si>
    <t>VGM17_2_600</t>
  </si>
  <si>
    <t>1,1;1,1</t>
  </si>
  <si>
    <t>1,1;1,2</t>
  </si>
  <si>
    <t>1,1;1,3</t>
  </si>
  <si>
    <t>1,2;1,1</t>
  </si>
  <si>
    <t>1,2;1,2</t>
  </si>
  <si>
    <t>1,2;1,3</t>
  </si>
  <si>
    <t>1,3;1,1</t>
  </si>
  <si>
    <t>1,3;1,2</t>
  </si>
  <si>
    <t>1,3;1,3</t>
  </si>
  <si>
    <t>0;0</t>
  </si>
  <si>
    <t>0;1</t>
  </si>
  <si>
    <t>0;2</t>
  </si>
  <si>
    <t>0;3</t>
  </si>
  <si>
    <t>0;4</t>
  </si>
  <si>
    <t>0;5</t>
  </si>
  <si>
    <t>0;6</t>
  </si>
  <si>
    <t>0;7</t>
  </si>
  <si>
    <t>1;0</t>
  </si>
  <si>
    <t>2;0</t>
  </si>
  <si>
    <t>3;0</t>
  </si>
  <si>
    <t>LS0;LC0</t>
  </si>
  <si>
    <t>LS0;LC1</t>
  </si>
  <si>
    <t>LS0;LC2</t>
  </si>
  <si>
    <t>LS0;LC3</t>
  </si>
  <si>
    <t>LS1;LC0</t>
  </si>
  <si>
    <t>LS2;LC0</t>
  </si>
  <si>
    <t>LS3;LC0</t>
  </si>
  <si>
    <t>GLASGOW</t>
  </si>
  <si>
    <t>MAROCCO</t>
  </si>
  <si>
    <t>THAMES</t>
  </si>
  <si>
    <t>gr.frontów</t>
  </si>
  <si>
    <t>gr. Doplat</t>
  </si>
  <si>
    <t>KANION z uchwytem</t>
  </si>
  <si>
    <t>KANION pod szkło</t>
  </si>
  <si>
    <t>KLASYK PROSTY</t>
  </si>
  <si>
    <t>PRAGA Gładki</t>
  </si>
  <si>
    <t xml:space="preserve">0110 SM- Biały korpusowy </t>
  </si>
  <si>
    <t>0110 PE- Biały korpusowy PE</t>
  </si>
  <si>
    <t>0101 PE- Biały frontowy</t>
  </si>
  <si>
    <t>0164 PE- Antracyt (Grafit)</t>
  </si>
  <si>
    <t>0190 PE- Czarny</t>
  </si>
  <si>
    <t xml:space="preserve">0514 PE- Kość słoniowa </t>
  </si>
  <si>
    <t>0515 BS- Piaskowy</t>
  </si>
  <si>
    <t xml:space="preserve">0522 PE- Beżowy </t>
  </si>
  <si>
    <t xml:space="preserve">1700 PE- Stalowo szary </t>
  </si>
  <si>
    <t>5981 BS- Kaszmir</t>
  </si>
  <si>
    <t xml:space="preserve">5982 BS- Muszla </t>
  </si>
  <si>
    <t>112 PE- Jasny szary</t>
  </si>
  <si>
    <t>0344 ES- Wiśnia</t>
  </si>
  <si>
    <t xml:space="preserve">0375 ES- Klon  </t>
  </si>
  <si>
    <t>0381 ES- Buk bavaria</t>
  </si>
  <si>
    <t>0481 BS- Orzech Opera</t>
  </si>
  <si>
    <t>0729 PR- Orzech</t>
  </si>
  <si>
    <t>0740 ES- Dąb górski</t>
  </si>
  <si>
    <t>0854 BS- Wenge</t>
  </si>
  <si>
    <t>1715 BS- Brzoza</t>
  </si>
  <si>
    <t>8622 ES- Dąb mleczny</t>
  </si>
  <si>
    <t>8921 SU- Dąb ferrara</t>
  </si>
  <si>
    <t>8925 BS- Dąb Lissa</t>
  </si>
  <si>
    <t>8953 SU- Orzech Tiepolo</t>
  </si>
  <si>
    <t>3025 PS- Dąb Sonoma</t>
  </si>
  <si>
    <t>5194 PS- Dąb truflowy</t>
  </si>
  <si>
    <t>9455 ES- Orzech guarnieri</t>
  </si>
  <si>
    <t>9614 BS- Orzech lyon</t>
  </si>
  <si>
    <t>9763 ES- Wenge luiziana</t>
  </si>
  <si>
    <t>8995 BS- Coco bolo</t>
  </si>
  <si>
    <t xml:space="preserve">K001 PS- Dąb craft biały </t>
  </si>
  <si>
    <t xml:space="preserve">K002 PS- Dąb craft szary </t>
  </si>
  <si>
    <t xml:space="preserve">K003 PS- Dąb craft złoty </t>
  </si>
  <si>
    <t xml:space="preserve">K004 PS- Dąb craft tobacco </t>
  </si>
  <si>
    <t xml:space="preserve">K005 PS- Dąb urban oyster </t>
  </si>
  <si>
    <t xml:space="preserve">K006 PS- Dąb urban bursztynowy </t>
  </si>
  <si>
    <t xml:space="preserve">K007 PS- Dąb urban kawowy </t>
  </si>
  <si>
    <t>K012 SU- Buk Artisan Perłowy</t>
  </si>
  <si>
    <t>K013 SU- Buk Artisan Piaskowy</t>
  </si>
  <si>
    <t>K014 SU- Buk Artisan Truflowy</t>
  </si>
  <si>
    <t>5500 SU- Wiąz Szlachetny</t>
  </si>
  <si>
    <t>8431 BS- Dąb nagano</t>
  </si>
  <si>
    <t>8656 SN- Zebrano Nuance</t>
  </si>
  <si>
    <t>8657 SN- Zebrano Sahara</t>
  </si>
  <si>
    <t>K008 PW- Orzech select jasny</t>
  </si>
  <si>
    <t xml:space="preserve">K009 PW- Orzech select ciemny </t>
  </si>
  <si>
    <t xml:space="preserve">K015 PW- Vintage Marine Wood </t>
  </si>
  <si>
    <t xml:space="preserve">K016 PW- Carbon Marine Wood </t>
  </si>
  <si>
    <t xml:space="preserve">K017 PW- Wiąz Liberty Jasny      </t>
  </si>
  <si>
    <t xml:space="preserve">K018 PW- Wiąz Libarty Dymiony </t>
  </si>
  <si>
    <t xml:space="preserve">K019 PW- Wiąz Libarty Srebrny  </t>
  </si>
  <si>
    <t>K020 PW- Orzech Select Ciepły</t>
  </si>
  <si>
    <t>K076 PW- Dąb Piaskowany</t>
  </si>
  <si>
    <t>K077 PW- Wiśnia Riverside Jasna</t>
  </si>
  <si>
    <t>K078 PW - Wiśnia Riverside Ciemna</t>
  </si>
  <si>
    <t>K090 PW - Dąb Brązowy</t>
  </si>
  <si>
    <t>8361 PS- Crossline latte</t>
  </si>
  <si>
    <t>8362 PS- Crossline caramel</t>
  </si>
  <si>
    <t>0171 PE- Jasny grafit</t>
  </si>
  <si>
    <t>0191 PE- Szary</t>
  </si>
  <si>
    <t xml:space="preserve">0197 PE- Szary chinchilla </t>
  </si>
  <si>
    <t xml:space="preserve">0540 PE- Manhattan szary </t>
  </si>
  <si>
    <t xml:space="preserve">K010 PS- Sosna loft biała </t>
  </si>
  <si>
    <t xml:space="preserve">K011 PS- Sosna loft kremowa </t>
  </si>
  <si>
    <t>7648 PS- Arusha wenge</t>
  </si>
  <si>
    <t>8508 PS- Sosna norweska</t>
  </si>
  <si>
    <t>8509 PS- Sosna norweska czarna</t>
  </si>
  <si>
    <t>8547 SN- Fineline Creme</t>
  </si>
  <si>
    <t>8548 SN- Fineline Mocca</t>
  </si>
  <si>
    <t>K079 PW- Dąb Clubhouse Szary</t>
  </si>
  <si>
    <t>K080 PW- Dąb Coastland Biały</t>
  </si>
  <si>
    <t>K081 PW- Dąb Coastland Szampański</t>
  </si>
  <si>
    <t>K088 PW- Drewno Nodryckie Białe</t>
  </si>
  <si>
    <t>K089 PW- Drewno Nodryckie Szare</t>
  </si>
  <si>
    <t xml:space="preserve">5529 PS- Dąb skalny oregon </t>
  </si>
  <si>
    <t>8681 SU- Biały alaska</t>
  </si>
  <si>
    <t xml:space="preserve">0564 PE- Migdałowy </t>
  </si>
  <si>
    <t xml:space="preserve">7031 PE- Krem (Alabaster)    </t>
  </si>
  <si>
    <t xml:space="preserve">0121 PE- Jasno niebieski </t>
  </si>
  <si>
    <t xml:space="preserve">0125 PE- Niebieski </t>
  </si>
  <si>
    <t xml:space="preserve">0132 PE- Pomarańczowy </t>
  </si>
  <si>
    <t xml:space="preserve">0134 PE- Żółty </t>
  </si>
  <si>
    <t xml:space="preserve">0149 PE- Czerwony </t>
  </si>
  <si>
    <t>0182 BS- Ciemny Brąz</t>
  </si>
  <si>
    <t xml:space="preserve">0551 PE- Brzoskwinia </t>
  </si>
  <si>
    <t>0859 BS- Platinum</t>
  </si>
  <si>
    <t xml:space="preserve">0881 PE- Aluminium </t>
  </si>
  <si>
    <t xml:space="preserve">7123 BS- Sorbet cytrynowy </t>
  </si>
  <si>
    <t xml:space="preserve">8533 PE- Macchiato </t>
  </si>
  <si>
    <t xml:space="preserve">8996 PE- Ocean zielony </t>
  </si>
  <si>
    <t>9551 BS- Czerwony Oxid</t>
  </si>
  <si>
    <t xml:space="preserve">7180 BS- Miętowy </t>
  </si>
  <si>
    <t>4298 SU- Jasny Atelier</t>
  </si>
  <si>
    <t>4299 SU- Ciemny Atelier</t>
  </si>
  <si>
    <t>5527 PS- Stone oak</t>
  </si>
  <si>
    <t>5501 SN - Dąb Sławonia</t>
  </si>
  <si>
    <t>K021 SN- Blackwood Jęczmienny</t>
  </si>
  <si>
    <t>K022 SN- Blackwood Satynowy</t>
  </si>
  <si>
    <t>K082 PW- Dąb Burbon</t>
  </si>
  <si>
    <t>K083 SN - Jasny Artwood</t>
  </si>
  <si>
    <t>K084 SN- Ciemny Artwood</t>
  </si>
  <si>
    <t>K085 PW - Orzech Rockford Jasny</t>
  </si>
  <si>
    <t>K086 PW- Orzech Rockford Naturalny</t>
  </si>
  <si>
    <t>K087 PW- Orzech Rockford Ciemny</t>
  </si>
  <si>
    <t>K105 PW - Dąb Surowy</t>
  </si>
  <si>
    <t>K107 PW- Dąb Elegance</t>
  </si>
  <si>
    <t>K108 SU-  Peltro</t>
  </si>
  <si>
    <t xml:space="preserve">5515 BS- Marmara blue </t>
  </si>
  <si>
    <t>0244 SU- Petrol</t>
  </si>
  <si>
    <t>0245 SU- Ocean</t>
  </si>
  <si>
    <t>0301 SU- Cappuccino</t>
  </si>
  <si>
    <t>6299 BS- Kobalt szary</t>
  </si>
  <si>
    <t xml:space="preserve">7045 SU- Szampański </t>
  </si>
  <si>
    <t xml:space="preserve">8348 PE- Brąz </t>
  </si>
  <si>
    <t xml:space="preserve">8984 BS- Granatowy </t>
  </si>
  <si>
    <t xml:space="preserve">7063 SU- Pastelowy zielony </t>
  </si>
  <si>
    <t xml:space="preserve">7113 BS- Czerwień chilli </t>
  </si>
  <si>
    <t xml:space="preserve">7166 BS- Latte </t>
  </si>
  <si>
    <t xml:space="preserve">7167 SU- Fiolet </t>
  </si>
  <si>
    <t xml:space="preserve">7176 BS- Flame </t>
  </si>
  <si>
    <t xml:space="preserve">7184 BS- Ziemia </t>
  </si>
  <si>
    <t xml:space="preserve">7190 BS- Zieleń mamba </t>
  </si>
  <si>
    <t>9561 BS- Zielony Oxid</t>
  </si>
  <si>
    <t>K096 SU- Glina Szara</t>
  </si>
  <si>
    <t>K097  SU- Błękitny Zmierzch</t>
  </si>
  <si>
    <t>K098 SU- Ceramiczny</t>
  </si>
  <si>
    <t>K099 SU- Błękit Północy</t>
  </si>
  <si>
    <t>K100 SU- Malinowy Róż</t>
  </si>
  <si>
    <t>Korpus</t>
  </si>
  <si>
    <t>Cena korpus z akcesoriami</t>
  </si>
  <si>
    <t>Front MDF</t>
  </si>
  <si>
    <t>Front MFC</t>
  </si>
  <si>
    <t>Cena frontu MFC</t>
  </si>
  <si>
    <t>Front do zamówienia</t>
  </si>
  <si>
    <t xml:space="preserve">Cena frontu zamówienie </t>
  </si>
  <si>
    <t>0A</t>
  </si>
  <si>
    <t>0B</t>
  </si>
  <si>
    <t>0C</t>
  </si>
  <si>
    <t>Kod uchwytu</t>
  </si>
  <si>
    <t>Strona uchylania</t>
  </si>
  <si>
    <t>Ilośc nawiertów</t>
  </si>
  <si>
    <t>Wartość uchwytów</t>
  </si>
  <si>
    <t>Cena uchwytu</t>
  </si>
  <si>
    <t>Ilosc uchwytów w korpusie</t>
  </si>
  <si>
    <t>1-L</t>
  </si>
  <si>
    <t>1-P</t>
  </si>
  <si>
    <t>1-L,1-P</t>
  </si>
  <si>
    <t>1-L,2-P</t>
  </si>
  <si>
    <t>1-L,3-P</t>
  </si>
  <si>
    <t>1-L,4-P</t>
  </si>
  <si>
    <t>2-L,1-P</t>
  </si>
  <si>
    <t>2-L,2-P</t>
  </si>
  <si>
    <t>2-L,3-P</t>
  </si>
  <si>
    <t>2-L,4-P</t>
  </si>
  <si>
    <t>3-L,1-P</t>
  </si>
  <si>
    <t>3-L,2-P</t>
  </si>
  <si>
    <t>3-L,3-P</t>
  </si>
  <si>
    <t>3-L,4-P</t>
  </si>
  <si>
    <t>4-L,1-P</t>
  </si>
  <si>
    <t>4-L,2-P</t>
  </si>
  <si>
    <t>4-L,3-P</t>
  </si>
  <si>
    <t>4-L,4-P</t>
  </si>
  <si>
    <t>0Wybierz</t>
  </si>
  <si>
    <t>F.P.H.U. DREWKOL                                                              ul. Piłsudskiego 59B                                                                 36-100 Kolbuszowa</t>
  </si>
  <si>
    <t>Dopłata 40zł/m2 dla frontów pow. 1200 front 1</t>
  </si>
  <si>
    <t>Dopłata 40zł/m2 dla frontów pow. 1200 front 2</t>
  </si>
  <si>
    <t>Cena m2 frontów lakierowanych (netto)</t>
  </si>
  <si>
    <t>ALASKA SZUFLADA</t>
  </si>
  <si>
    <t>ASPEN SZUFLADA</t>
  </si>
  <si>
    <t>BAHAMA SZUFLADA</t>
  </si>
  <si>
    <t>BOSTON SZUFLADA</t>
  </si>
  <si>
    <t>KANION z uchwytem SZUFLADA</t>
  </si>
  <si>
    <t>KANION SZUFLADA</t>
  </si>
  <si>
    <t>KANION pod szkło SZUFLADA</t>
  </si>
  <si>
    <t>KLASYK SZUFLADA</t>
  </si>
  <si>
    <t>KLASYK ŁUK SZUFLADA</t>
  </si>
  <si>
    <t>KOLORADO SZUFLADA</t>
  </si>
  <si>
    <t>CYPR SZUFLADA</t>
  </si>
  <si>
    <t>DAKAR SZUFLADA</t>
  </si>
  <si>
    <t>FORD SZUFLADA</t>
  </si>
  <si>
    <t>GLASGOW SZUFLADA</t>
  </si>
  <si>
    <t>GLATT FASETT SZUFLADA</t>
  </si>
  <si>
    <t>GLOMMA SZUFLADA</t>
  </si>
  <si>
    <t>HAGA SZUFLADA</t>
  </si>
  <si>
    <t>HAVANA SZUFLADA</t>
  </si>
  <si>
    <t>HERREGARD SZUFLADA</t>
  </si>
  <si>
    <t>HVIT STILL SZUFLADA</t>
  </si>
  <si>
    <t>LIMA SZUFLADA</t>
  </si>
  <si>
    <t>MADRYT SZUFLADA</t>
  </si>
  <si>
    <t>MARKANT SZUFLADA</t>
  </si>
  <si>
    <t>MAROCCO SZUFLADA</t>
  </si>
  <si>
    <t>MILAN SZUFLADA</t>
  </si>
  <si>
    <t>MONTANA SZUFLADA</t>
  </si>
  <si>
    <t>NEAPOL SZUFLADA</t>
  </si>
  <si>
    <t>NEVADA SZUFLADA</t>
  </si>
  <si>
    <t>OSAKA SZUFLADA</t>
  </si>
  <si>
    <t>OSLO SZUFLADA</t>
  </si>
  <si>
    <t>OSLO PROSTY SZUFLADA</t>
  </si>
  <si>
    <t>PALERMO SZUFLADA</t>
  </si>
  <si>
    <t>PANAMA SZUFLADA</t>
  </si>
  <si>
    <t>PERSJA SZUFLADA</t>
  </si>
  <si>
    <t>PRAGA SZUFLADA</t>
  </si>
  <si>
    <t>PRAGA Gładki SZUFLADA</t>
  </si>
  <si>
    <t>RAUMA SZUFLADA</t>
  </si>
  <si>
    <t>RINO SZUFLADA</t>
  </si>
  <si>
    <t>RINO PROSTY SZUFLADA</t>
  </si>
  <si>
    <t>ROMA SZUFLADA</t>
  </si>
  <si>
    <t>SAFIR SZUFLADA</t>
  </si>
  <si>
    <t>SEKWANA SZUFLADA</t>
  </si>
  <si>
    <t>GŁADKI SZUFLADA</t>
  </si>
  <si>
    <t>MYDEŁKO SZUFLADA</t>
  </si>
  <si>
    <t>SOFIA SZUFLADA</t>
  </si>
  <si>
    <t>SPARTA SZUFLADA</t>
  </si>
  <si>
    <t>SPARTA Z UCHWYTEM SZUFLADA</t>
  </si>
  <si>
    <t>STOCKHOLM SZUFLADA</t>
  </si>
  <si>
    <t>TEXAS SZUFLADA</t>
  </si>
  <si>
    <t>TOKIO SZUFLADA</t>
  </si>
  <si>
    <t>TOKIO GŁADKI SZUFLADA</t>
  </si>
  <si>
    <t>TUNIS SZUFLADA</t>
  </si>
  <si>
    <t>VEGAS SZUFLADA</t>
  </si>
  <si>
    <t>VERONA SZUFLADA</t>
  </si>
  <si>
    <t>KLASYK PROSTY SZUFLADA</t>
  </si>
  <si>
    <t>MADERA</t>
  </si>
  <si>
    <t>MADERA SZUFLADA</t>
  </si>
  <si>
    <t>GOTEBORG</t>
  </si>
  <si>
    <t>GOTEBORG SZUFLADA</t>
  </si>
  <si>
    <t>TAMIZA</t>
  </si>
  <si>
    <t>TAMIZA SZUFLADA</t>
  </si>
  <si>
    <t>Szuflada &lt; 1200mm (bez Madery, Havany, Bahamy, Fordu, Osaki, Goteborgu)</t>
  </si>
  <si>
    <t>Pełne &lt; 300mm (bez Madery, Havany, Bahamy, Fordu, Osaki, Goteborgu)</t>
  </si>
  <si>
    <t>Wszystko &lt; 1200mm (dla Madery, Havany, Bahamy, Fordu, Osaki, Goteborgu)</t>
  </si>
  <si>
    <t>SUB-DOPŁATY wymiarowe 1 dla frontu 1</t>
  </si>
  <si>
    <t>SUB-DOPŁATY wymiarowe 2 dla frontu 1</t>
  </si>
  <si>
    <t>SUB-DOPŁATY wymiarowe 3 dla frontu 1</t>
  </si>
  <si>
    <t>SUB-DOPŁATY wymiarowe 1 dla frontu 2</t>
  </si>
  <si>
    <t>SUB-DOPŁATY wymiarowe 2 dla frontu 2</t>
  </si>
  <si>
    <t>SUB-DOPŁATY wymiarowe 3 dla frontu 2</t>
  </si>
  <si>
    <t>Oznaczenie frontu 1</t>
  </si>
  <si>
    <t>Oznaczenie frontu 2</t>
  </si>
  <si>
    <t>Oznaczenie frontu 3</t>
  </si>
  <si>
    <t>PEŁNY</t>
  </si>
  <si>
    <t>SZUFLADA</t>
  </si>
  <si>
    <t>Ilość nawiertów na froncie 3</t>
  </si>
  <si>
    <t>Ilość nawiertów na froncie 1</t>
  </si>
  <si>
    <t>Ilość nawiertów na froncie 2</t>
  </si>
  <si>
    <t>Oznaczenie dopłat</t>
  </si>
  <si>
    <t>BRAK</t>
  </si>
  <si>
    <t>SUB-DOPŁATY wymiarowe 1 dla frontu 3</t>
  </si>
  <si>
    <t>SUB-DOPŁATY wymiarowe 2 dla frontu 3</t>
  </si>
  <si>
    <t>SUB-DOPŁATY wymiarowe 3 dla frontu 3</t>
  </si>
  <si>
    <t>WZÓR/DEKOR Frontów</t>
  </si>
  <si>
    <t>Cena nawiertu za szufladę (brutto)</t>
  </si>
  <si>
    <t>Cena nawiertu za puszkę (brutto)</t>
  </si>
  <si>
    <t>Fronty szufladowe</t>
  </si>
  <si>
    <t>Poglądowy podział grup (do wyceny zaciągane są wartości z kolumny X i Y)</t>
  </si>
  <si>
    <t>CENA według grupy frontów (brutto)</t>
  </si>
  <si>
    <t>Subdopłata w zależności od rodzaju frontu 1</t>
  </si>
  <si>
    <t>Subdopłata w zależności od rodzaju frontu 3</t>
  </si>
  <si>
    <t>Subdopłata w zależności od rodzaju frontu 2</t>
  </si>
  <si>
    <t>Pierwsza modyfikacja</t>
  </si>
  <si>
    <t>Dopłata za zmiany (70zł brutto)</t>
  </si>
  <si>
    <t>Dopłata za zmiany (50zł brutto)</t>
  </si>
  <si>
    <t>Druga modyfikacja</t>
  </si>
  <si>
    <t>Trzecia modyfikacja</t>
  </si>
  <si>
    <t>Czwarta modyfikacja</t>
  </si>
  <si>
    <t>Piąta modyfikacja</t>
  </si>
  <si>
    <t>Ceny brutto</t>
  </si>
  <si>
    <t>B z TIP-ON</t>
  </si>
  <si>
    <t>C z TIP-ON</t>
  </si>
  <si>
    <t>1B z TIP-ON</t>
  </si>
  <si>
    <t>GR I / GR B z TIP-ON</t>
  </si>
  <si>
    <t>1C z TIP-ON</t>
  </si>
  <si>
    <t>GR I / GR C z TIP-ON</t>
  </si>
  <si>
    <t>2B z TIP-ON</t>
  </si>
  <si>
    <t>2C z TIP-ON</t>
  </si>
  <si>
    <t>GR II / GR B z TIP-ON</t>
  </si>
  <si>
    <t>GR II / GR C z TIP-ON</t>
  </si>
  <si>
    <t>3B z TIP-ON</t>
  </si>
  <si>
    <t>GR III / GR B z TIP-ON</t>
  </si>
  <si>
    <t>3C z TIP-ON</t>
  </si>
  <si>
    <t>GR III / GR C z TIP-ON</t>
  </si>
  <si>
    <t>4B z TIP-ON</t>
  </si>
  <si>
    <t>GR IV / GR B z TIP-ON</t>
  </si>
  <si>
    <t>4C z TIP-ON</t>
  </si>
  <si>
    <t>GR IV / GR C z TIP-ON</t>
  </si>
  <si>
    <t>1Wybierz</t>
  </si>
  <si>
    <t>2Wybierz</t>
  </si>
  <si>
    <t>3Wybierz</t>
  </si>
  <si>
    <t>4Wybierz</t>
  </si>
  <si>
    <t>0B z TIP-ON</t>
  </si>
  <si>
    <t>0C z TIP-ON</t>
  </si>
  <si>
    <t>D47 Biały PE</t>
  </si>
  <si>
    <t>D114 Orzech Toskania</t>
  </si>
  <si>
    <t>D127 Dąb Winchester</t>
  </si>
  <si>
    <t>D141 Szary połysk</t>
  </si>
  <si>
    <t>D142 Bordo połysk</t>
  </si>
  <si>
    <t>D303 Beż Sahara</t>
  </si>
  <si>
    <t>D400 Biały matt</t>
  </si>
  <si>
    <t>D403 Biały pył</t>
  </si>
  <si>
    <t>D404 Popiel</t>
  </si>
  <si>
    <t>D793 Biała galaktyka połysk</t>
  </si>
  <si>
    <t>D797 Bronz metaliczny połysk</t>
  </si>
  <si>
    <t>A1 Światło księżyca</t>
  </si>
  <si>
    <t>A2 Ecru</t>
  </si>
  <si>
    <t>A3 Alabaster</t>
  </si>
  <si>
    <t>A4 Cytrynowy jaśmin</t>
  </si>
  <si>
    <t>A5 Letni deszcz</t>
  </si>
  <si>
    <t>A6 Jasno szary</t>
  </si>
  <si>
    <t>A7 Poranna rosa</t>
  </si>
  <si>
    <t>A8 Mgła</t>
  </si>
  <si>
    <t>A9 Szary seagrove</t>
  </si>
  <si>
    <t>A10 Poranna kawa</t>
  </si>
  <si>
    <t>A11 Kamień</t>
  </si>
  <si>
    <t>A12 Truffle</t>
  </si>
  <si>
    <t>A13 Szara perła</t>
  </si>
  <si>
    <t>A15 Podkład dla farb i lakierów</t>
  </si>
  <si>
    <t>A14 Deszczowa chmura</t>
  </si>
  <si>
    <t>A16 Srebrny</t>
  </si>
  <si>
    <t>A17 Popielaty</t>
  </si>
  <si>
    <t>A18 Brzask</t>
  </si>
  <si>
    <t>A19 Basalt</t>
  </si>
  <si>
    <t>A20 Brunatny Beż</t>
  </si>
  <si>
    <t>A21 Cordoba</t>
  </si>
  <si>
    <t>A22 Malaga</t>
  </si>
  <si>
    <t>A23 Umbra</t>
  </si>
  <si>
    <t>A24 Skamielina</t>
  </si>
  <si>
    <t>A25 Groszek</t>
  </si>
  <si>
    <t>A26 Pomarańczowa Perła</t>
  </si>
  <si>
    <t>A27 Szafran</t>
  </si>
  <si>
    <t>A28 Curry</t>
  </si>
  <si>
    <t>A29 Błękit nieba</t>
  </si>
  <si>
    <t>A30 Carta da zucchero</t>
  </si>
  <si>
    <t>A31 Mech</t>
  </si>
  <si>
    <t>A34 Liryczny wieczór</t>
  </si>
  <si>
    <t>A35 Łososiowy</t>
  </si>
  <si>
    <t>A36 Ceglasty</t>
  </si>
  <si>
    <t>A37 Burgundowa Perła</t>
  </si>
  <si>
    <t>A38 Wino</t>
  </si>
  <si>
    <t>A39 Oberżyna</t>
  </si>
  <si>
    <t>A40 Szary Onyx</t>
  </si>
  <si>
    <t>A41 Sienna</t>
  </si>
  <si>
    <t>A42 Lava</t>
  </si>
  <si>
    <t>A43 Mokka</t>
  </si>
  <si>
    <t>A44 Ciemny karmel</t>
  </si>
  <si>
    <t>A45 Księżycowa noc</t>
  </si>
  <si>
    <t>A46 Cadetto</t>
  </si>
  <si>
    <t>A48 Indigo</t>
  </si>
  <si>
    <t>A49 Grafit</t>
  </si>
  <si>
    <t>A50 Ciemna noc</t>
  </si>
  <si>
    <t>A51 Czarny mat</t>
  </si>
  <si>
    <t>A52 Prawdziwy biały</t>
  </si>
  <si>
    <t>A53 Śnieżna biel</t>
  </si>
  <si>
    <t>A54 Porcelanowy</t>
  </si>
  <si>
    <t>A55 Kremowy</t>
  </si>
  <si>
    <t>A56 Alabaster</t>
  </si>
  <si>
    <t>A57 Kobe</t>
  </si>
  <si>
    <t>A58 Beż</t>
  </si>
  <si>
    <t>A59 Dakar</t>
  </si>
  <si>
    <t>A60 Szary kamień</t>
  </si>
  <si>
    <t>A61 Kamień</t>
  </si>
  <si>
    <t>A62 Brązowoszary</t>
  </si>
  <si>
    <t>A63 Kaszmir</t>
  </si>
  <si>
    <t>A64 Jasny szary</t>
  </si>
  <si>
    <t>A65 Perłowy</t>
  </si>
  <si>
    <t>A66 Szary deszcz</t>
  </si>
  <si>
    <t>A67 Brudny szary</t>
  </si>
  <si>
    <t>A68 Fjord</t>
  </si>
  <si>
    <t>A69 Dżinsowy</t>
  </si>
  <si>
    <t>A70 Onice</t>
  </si>
  <si>
    <t>A71 Kwarcowy</t>
  </si>
  <si>
    <t>A72 Ciemny szary</t>
  </si>
  <si>
    <t>A73 Grafitowy</t>
  </si>
  <si>
    <t>A74 Indigo</t>
  </si>
  <si>
    <t>A75 Morski niebieski</t>
  </si>
  <si>
    <t>A76 Węgiel</t>
  </si>
  <si>
    <t>A77 Czarny</t>
  </si>
  <si>
    <t>A201 Perłowy crem</t>
  </si>
  <si>
    <t>A202 Beż połysk</t>
  </si>
  <si>
    <t>A203 Karmazyn połysk</t>
  </si>
  <si>
    <t>A204 Biały Sangallo</t>
  </si>
  <si>
    <t>A205 Brylantowa onda</t>
  </si>
  <si>
    <t>A206 Noc polarna</t>
  </si>
  <si>
    <t>A207 Cappucino połysk</t>
  </si>
  <si>
    <t>A208 Orange połysk</t>
  </si>
  <si>
    <t>A209 Makassar połysk</t>
  </si>
  <si>
    <t>A210 Oxygen połysk</t>
  </si>
  <si>
    <t>A211 Zebrano połysk</t>
  </si>
  <si>
    <t>A401 Białe paski</t>
  </si>
  <si>
    <t xml:space="preserve">A404 Porcelanowe drewno </t>
  </si>
  <si>
    <t>A405 Drewno alabastrowe</t>
  </si>
  <si>
    <t xml:space="preserve">A406 Jasny jesion </t>
  </si>
  <si>
    <t xml:space="preserve">A407 Kremowa chmura </t>
  </si>
  <si>
    <t xml:space="preserve">A408 Wiąz polny </t>
  </si>
  <si>
    <t>A409 Zimowa biel</t>
  </si>
  <si>
    <t>A410 Jasnoszary jesion</t>
  </si>
  <si>
    <t>A412 Brzask</t>
  </si>
  <si>
    <t xml:space="preserve">A413 Wiąz górski </t>
  </si>
  <si>
    <t>A414 Zatoka o świcie</t>
  </si>
  <si>
    <t>A415 Łąka we mgle</t>
  </si>
  <si>
    <t>A416 Malowane drewno</t>
  </si>
  <si>
    <t>A417 Grusza</t>
  </si>
  <si>
    <t xml:space="preserve">A418 Klon jasny </t>
  </si>
  <si>
    <t>A419 Klon</t>
  </si>
  <si>
    <t xml:space="preserve">A420 Buk </t>
  </si>
  <si>
    <t xml:space="preserve">A421 Buk naturalny </t>
  </si>
  <si>
    <t xml:space="preserve">A422 Olcha leśna </t>
  </si>
  <si>
    <t>A424 Śliwa</t>
  </si>
  <si>
    <t>A426 Czereśnia ciemna</t>
  </si>
  <si>
    <t>A427 Wiśnia Lambardo</t>
  </si>
  <si>
    <t>A428 Światło dnia</t>
  </si>
  <si>
    <t>A430 Żółty dąb</t>
  </si>
  <si>
    <t>A431 Dąb Aragon</t>
  </si>
  <si>
    <t xml:space="preserve">A432 Dąb rustykalny </t>
  </si>
  <si>
    <t>A433 Miodowy eucaliptus</t>
  </si>
  <si>
    <t>A434 Mimoza</t>
  </si>
  <si>
    <t>A435 Egzotyczny orzech</t>
  </si>
  <si>
    <t>A436 Dalia</t>
  </si>
  <si>
    <t>A437 Herbaciany ogród</t>
  </si>
  <si>
    <t>A439 Piaskowy Jesion</t>
  </si>
  <si>
    <t>A440 Dziki dąb</t>
  </si>
  <si>
    <t>A441 Mityczny wiąz</t>
  </si>
  <si>
    <t>A442 Dąb Santiago</t>
  </si>
  <si>
    <t>A443 Dąb Sonoma</t>
  </si>
  <si>
    <t>A444 Naturalny Dąb</t>
  </si>
  <si>
    <t>A445 Szampański beż</t>
  </si>
  <si>
    <t>A446 Jasny wiąz</t>
  </si>
  <si>
    <t>A447 Szary dzień</t>
  </si>
  <si>
    <t xml:space="preserve">A448 Szarość nieba </t>
  </si>
  <si>
    <t>A449 Dąb Osaka</t>
  </si>
  <si>
    <t xml:space="preserve">A450 Dąb perłowo - szary </t>
  </si>
  <si>
    <t>A451 Wiąz polny</t>
  </si>
  <si>
    <t>A452 Dąb Andorra</t>
  </si>
  <si>
    <t>A453 Perłowa szarość</t>
  </si>
  <si>
    <t>A454 Szary świt</t>
  </si>
  <si>
    <t>A455 Szary wiąz</t>
  </si>
  <si>
    <t>A456 Brązowa lawa wulkaniczna</t>
  </si>
  <si>
    <t>A457 Drewno Ambassador</t>
  </si>
  <si>
    <t>A458 Wiąz orginalny</t>
  </si>
  <si>
    <t>A459 Elegancja</t>
  </si>
  <si>
    <t>A460 Wulkaniczny pył</t>
  </si>
  <si>
    <t>A461 Szaro-brązowy cień</t>
  </si>
  <si>
    <t>A462 Zastygnięta lawa</t>
  </si>
  <si>
    <t>A463 Klasyczny brąz</t>
  </si>
  <si>
    <t>A464 Czekoladowy dąb</t>
  </si>
  <si>
    <t>A465 Zachód słońca</t>
  </si>
  <si>
    <t>A466 Brązowy orzech</t>
  </si>
  <si>
    <t>A467 Orzech złoty</t>
  </si>
  <si>
    <t>A468 Wiśnia ciemna</t>
  </si>
  <si>
    <t>A469 Orzech jasny</t>
  </si>
  <si>
    <t>A470 Mahoń</t>
  </si>
  <si>
    <t>A471 Ciemny brąz</t>
  </si>
  <si>
    <t>A473 Czekoladowy wiąz</t>
  </si>
  <si>
    <t>A474 Szczotkowany wiąz</t>
  </si>
  <si>
    <t>A475 Dąb ciemny brąz</t>
  </si>
  <si>
    <t>A476 Wiąz ember</t>
  </si>
  <si>
    <t>A477 Czarne drewno</t>
  </si>
  <si>
    <t>A478 Usłojone drewno</t>
  </si>
  <si>
    <t>A479 Szlachetne drewno</t>
  </si>
  <si>
    <t>A480 Ciemny las</t>
  </si>
  <si>
    <t>A481 Ciemne drewno malowane</t>
  </si>
  <si>
    <t>A482 Wenge gold (magia)</t>
  </si>
  <si>
    <t>A483 Kasztan</t>
  </si>
  <si>
    <t>A601 Szara ściana</t>
  </si>
  <si>
    <t>A602 Kamienny brzeg</t>
  </si>
  <si>
    <t>A603 Skała</t>
  </si>
  <si>
    <t>A604 Beton</t>
  </si>
  <si>
    <t>A605 Szary dąb</t>
  </si>
  <si>
    <t>A606 Kamień strukturalny</t>
  </si>
  <si>
    <t>A607 Pęknięty kamień</t>
  </si>
  <si>
    <t>A608 Zachmurzone niebo</t>
  </si>
  <si>
    <t>A609 Mięta</t>
  </si>
  <si>
    <t>A610 Grafitowy wzór</t>
  </si>
  <si>
    <t>A611 Szary wzór</t>
  </si>
  <si>
    <t>R1 Blado szary</t>
  </si>
  <si>
    <t>R2 Jasno szary</t>
  </si>
  <si>
    <t>R3 Perlisty szary</t>
  </si>
  <si>
    <t>R4 Szara perła</t>
  </si>
  <si>
    <t>R5 Platino</t>
  </si>
  <si>
    <t>R6 Szara glina</t>
  </si>
  <si>
    <t>R7 Szary kamień</t>
  </si>
  <si>
    <t>R8 Brunatny kamień</t>
  </si>
  <si>
    <t>R9 Żółty</t>
  </si>
  <si>
    <t>R10 Złoty</t>
  </si>
  <si>
    <t>R11 Różowe złoto</t>
  </si>
  <si>
    <t>R12 Jasny dżins</t>
  </si>
  <si>
    <t>R13 Fiord</t>
  </si>
  <si>
    <t>R14 Paproć</t>
  </si>
  <si>
    <t>R15 Zorza polarna</t>
  </si>
  <si>
    <t>R16 Koralowy</t>
  </si>
  <si>
    <t>R17 Miedziany</t>
  </si>
  <si>
    <t>R18 Burgundowy</t>
  </si>
  <si>
    <t>R19 Śliwkowy</t>
  </si>
  <si>
    <t>R20 Granatowy</t>
  </si>
  <si>
    <t>R21 Cień indygo</t>
  </si>
  <si>
    <t>R22 Zieleń iglasta</t>
  </si>
  <si>
    <t>R23 Bronz metaliczny</t>
  </si>
  <si>
    <t>R24 Brązowa skóra</t>
  </si>
  <si>
    <t>R25 Szary pył</t>
  </si>
  <si>
    <t>R26 Szary Onyx</t>
  </si>
  <si>
    <t>R27 Cement</t>
  </si>
  <si>
    <t>R28 Kamień rzeczny</t>
  </si>
  <si>
    <t>R29 Seledyn</t>
  </si>
  <si>
    <t>R201 Kaszmir</t>
  </si>
  <si>
    <t>R202 Mokry piasek</t>
  </si>
  <si>
    <t>R203 Arktyczny niebieski metalik</t>
  </si>
  <si>
    <t>R204 Turkusowy</t>
  </si>
  <si>
    <t>R205 Żeglarski niebieski</t>
  </si>
  <si>
    <t>R206 Słoneczny</t>
  </si>
  <si>
    <t>R207 Pistacjowy</t>
  </si>
  <si>
    <t>R208 Pomarańcza</t>
  </si>
  <si>
    <t>R209 Czerwona róża</t>
  </si>
  <si>
    <t>R210 Buraczkowy</t>
  </si>
  <si>
    <t>R211 Antracyt metaliczny</t>
  </si>
  <si>
    <t>R212 Czarny połysk</t>
  </si>
  <si>
    <t>R213 Magnolia metaliczna połysk</t>
  </si>
  <si>
    <t>R214 Kamień metaliczny połysk</t>
  </si>
  <si>
    <t>R215 Alabaster połysk</t>
  </si>
  <si>
    <t>R401 Szary jesion</t>
  </si>
  <si>
    <t>R402 Białe drzewo norweskie</t>
  </si>
  <si>
    <t>R403 Biały dąb nadbrzeżny</t>
  </si>
  <si>
    <t>R404 Biały dąb</t>
  </si>
  <si>
    <t>R405 Wschodni jesion</t>
  </si>
  <si>
    <t>R406 Szary orzech</t>
  </si>
  <si>
    <t>R407 Jasny orzech</t>
  </si>
  <si>
    <t>R408 Dąb miejski</t>
  </si>
  <si>
    <t>R409 Satynowy dąb nadbrzeżny</t>
  </si>
  <si>
    <t>R410 Dąb elegancja</t>
  </si>
  <si>
    <t>R411 Dąb piaskowy</t>
  </si>
  <si>
    <t>R412 Beżowy gąszcz</t>
  </si>
  <si>
    <t>R413 Ciemna olcha</t>
  </si>
  <si>
    <t>R414 Szary krzew</t>
  </si>
  <si>
    <t>R415 Malowana olcha</t>
  </si>
  <si>
    <t>R416 Satynowe drewno</t>
  </si>
  <si>
    <t>R417 Orzech naturalny</t>
  </si>
  <si>
    <t>R418 Naturalny dąb</t>
  </si>
  <si>
    <t>R419 Jasna wiśnia</t>
  </si>
  <si>
    <t>R420 Dąb bianko</t>
  </si>
  <si>
    <t>R421 Dąb zwyczajny</t>
  </si>
  <si>
    <t>R422 Dąb klasyczny</t>
  </si>
  <si>
    <t>R423 Delikatny dąb</t>
  </si>
  <si>
    <t>R424 Dąb zwyczajny</t>
  </si>
  <si>
    <t>R425 Złoty dąb</t>
  </si>
  <si>
    <t>R426 Szary dąb</t>
  </si>
  <si>
    <t>R427 Ciemna wiśnia</t>
  </si>
  <si>
    <t>R428 Dąb jasny</t>
  </si>
  <si>
    <t>R429 Dąb mglisto-szary</t>
  </si>
  <si>
    <t>R430 Dąb bielony</t>
  </si>
  <si>
    <t>R431 Szare drewno nordyckie</t>
  </si>
  <si>
    <t>R432 Srebrny dąb</t>
  </si>
  <si>
    <t>R433 Surowy dąb</t>
  </si>
  <si>
    <t xml:space="preserve">R434 Jasno szary orzech </t>
  </si>
  <si>
    <t>R435 Drewno popielate</t>
  </si>
  <si>
    <t>R436 Popielaty dąb</t>
  </si>
  <si>
    <t>R437 Dąb antyczny ciemny brąz</t>
  </si>
  <si>
    <t>R438 Dąb Arizona ciemny brąz</t>
  </si>
  <si>
    <t xml:space="preserve">R439 Ciemny orzech </t>
  </si>
  <si>
    <t xml:space="preserve">R440 Orzech oryginalny </t>
  </si>
  <si>
    <t>R441 Dąb koniakowy</t>
  </si>
  <si>
    <t>R442 Orzech rustykalny</t>
  </si>
  <si>
    <t>R443 Drewno karbon</t>
  </si>
  <si>
    <t>R444 Dąb burbon</t>
  </si>
  <si>
    <t xml:space="preserve">R445 Dąb grafitowy </t>
  </si>
  <si>
    <t>R446 Naturalny jesion</t>
  </si>
  <si>
    <t xml:space="preserve">R447 Kora dębu </t>
  </si>
  <si>
    <t>R448 Dąb królewski</t>
  </si>
  <si>
    <t xml:space="preserve">R449 Czarny jesion </t>
  </si>
  <si>
    <t>R450 Orzech mat</t>
  </si>
  <si>
    <t>R451 Dąb melinga</t>
  </si>
  <si>
    <t>R452 Modrzew</t>
  </si>
  <si>
    <t>R453 Satyna beż</t>
  </si>
  <si>
    <t>R454 Antracyt szary</t>
  </si>
  <si>
    <t>R455 Dąb Canyon</t>
  </si>
  <si>
    <t>R456 Dąb piaskowy</t>
  </si>
  <si>
    <t>R457 Sosna szara</t>
  </si>
  <si>
    <t>R458 Brzoza tajga</t>
  </si>
  <si>
    <t>R601 Trawertyn</t>
  </si>
  <si>
    <t>R602 Szczotkowane aluminium</t>
  </si>
  <si>
    <t>R603 Zdobione białe złoto</t>
  </si>
  <si>
    <t>R604 Ciemny beton</t>
  </si>
  <si>
    <t>R605 Jasny beton</t>
  </si>
  <si>
    <t>R606 Kratkowany szary wolfram</t>
  </si>
  <si>
    <t>R607 Skóra retro</t>
  </si>
  <si>
    <t>R608 Aluminium</t>
  </si>
  <si>
    <t>R609 Beton ceramico</t>
  </si>
  <si>
    <t>Additional Information</t>
  </si>
  <si>
    <t>waga szafki / 1szt</t>
  </si>
  <si>
    <t>waga frontu mdf / 1szt</t>
  </si>
  <si>
    <t>waga szafki z frontem z MDF / 1szt</t>
  </si>
  <si>
    <t>waga</t>
  </si>
  <si>
    <t>Suma wag</t>
  </si>
  <si>
    <t>500-837-373</t>
  </si>
  <si>
    <t>607-665-998</t>
  </si>
  <si>
    <t>Adam Smaroń</t>
  </si>
  <si>
    <t>smaron@drewkol.com.pl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</si>
</sst>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_-* #,##0.00\ [$zł-415]_-;\-* #,##0.00\ [$zł-415]_-;_-* &quot;-&quot;??\ [$zł-415]_-;_-@_-"/>
    <numFmt numFmtId="167" formatCode="_-* #,##0.00\ [$€]_-;\-* #,##0.00\ [$€]_-;_-* &quot;-&quot;??\ [$€]_-;_-@_-"/>
  </numFmts>
  <fonts count="3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8"/>
      <color theme="1"/>
      <name val="Czcionka tekstu podstawowego"/>
      <charset val="238"/>
    </font>
    <font>
      <b/>
      <sz val="18"/>
      <color rgb="FFFF0000"/>
      <name val="Czcionka tekstu podstawowego"/>
      <charset val="238"/>
    </font>
    <font>
      <b/>
      <i/>
      <sz val="18"/>
      <color theme="1"/>
      <name val="Czcionka tekstu podstawowego"/>
      <charset val="238"/>
    </font>
    <font>
      <b/>
      <sz val="18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Open Sans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12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8"/>
      <color theme="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16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6C794"/>
        <bgColor indexed="64"/>
      </patternFill>
    </fill>
    <fill>
      <patternFill patternType="solid">
        <fgColor rgb="FFD9BA8C"/>
        <bgColor indexed="64"/>
      </patternFill>
    </fill>
    <fill>
      <patternFill patternType="solid">
        <fgColor rgb="FFFCA329"/>
        <bgColor indexed="64"/>
      </patternFill>
    </fill>
    <fill>
      <patternFill patternType="solid">
        <fgColor rgb="FFE39624"/>
        <bgColor indexed="64"/>
      </patternFill>
    </fill>
    <fill>
      <patternFill patternType="solid">
        <fgColor rgb="FFE0821F"/>
        <bgColor indexed="64"/>
      </patternFill>
    </fill>
    <fill>
      <patternFill patternType="solid">
        <fgColor rgb="FFAD7A4F"/>
        <bgColor indexed="64"/>
      </patternFill>
    </fill>
    <fill>
      <patternFill patternType="solid">
        <fgColor rgb="FFE3B838"/>
        <bgColor indexed="64"/>
      </patternFill>
    </fill>
    <fill>
      <patternFill patternType="solid">
        <fgColor rgb="FFFFF5E3"/>
        <bgColor indexed="64"/>
      </patternFill>
    </fill>
    <fill>
      <patternFill patternType="solid">
        <fgColor rgb="FFF0D6AB"/>
        <bgColor indexed="64"/>
      </patternFill>
    </fill>
    <fill>
      <patternFill patternType="solid">
        <fgColor rgb="FFFCEBCC"/>
        <bgColor indexed="64"/>
      </patternFill>
    </fill>
    <fill>
      <patternFill patternType="solid">
        <fgColor rgb="FFFFF542"/>
        <bgColor indexed="64"/>
      </patternFill>
    </fill>
    <fill>
      <patternFill patternType="solid">
        <fgColor rgb="FFA38C7A"/>
        <bgColor indexed="64"/>
      </patternFill>
    </fill>
    <fill>
      <patternFill patternType="solid">
        <fgColor rgb="FF9C8F61"/>
        <bgColor indexed="64"/>
      </patternFill>
    </fill>
    <fill>
      <patternFill patternType="solid">
        <fgColor rgb="FFFCB821"/>
        <bgColor indexed="64"/>
      </patternFill>
    </fill>
    <fill>
      <patternFill patternType="solid">
        <fgColor rgb="FFFFFF0A"/>
        <bgColor indexed="64"/>
      </patternFill>
    </fill>
    <fill>
      <patternFill patternType="solid">
        <fgColor rgb="FF997521"/>
        <bgColor indexed="64"/>
      </patternFill>
    </fill>
    <fill>
      <patternFill patternType="solid">
        <fgColor rgb="FFFF8C1A"/>
        <bgColor indexed="64"/>
      </patternFill>
    </fill>
    <fill>
      <patternFill patternType="solid">
        <fgColor rgb="FFFF9436"/>
        <bgColor indexed="64"/>
      </patternFill>
    </fill>
    <fill>
      <patternFill patternType="solid">
        <fgColor rgb="FFE05E1F"/>
        <bgColor indexed="64"/>
      </patternFill>
    </fill>
    <fill>
      <patternFill patternType="solid">
        <fgColor rgb="FFBA2E21"/>
        <bgColor indexed="64"/>
      </patternFill>
    </fill>
    <fill>
      <patternFill patternType="solid">
        <fgColor rgb="FFCC241C"/>
        <bgColor indexed="64"/>
      </patternFill>
    </fill>
    <fill>
      <patternFill patternType="solid">
        <fgColor rgb="FFFF6336"/>
        <bgColor indexed="64"/>
      </patternFill>
    </fill>
    <fill>
      <patternFill patternType="solid">
        <fgColor rgb="FFF23B1C"/>
        <bgColor indexed="64"/>
      </patternFill>
    </fill>
    <fill>
      <patternFill patternType="solid">
        <fgColor rgb="FFFC1C14"/>
        <bgColor indexed="64"/>
      </patternFill>
    </fill>
    <fill>
      <patternFill patternType="solid">
        <fgColor rgb="FFFA4F29"/>
        <bgColor indexed="64"/>
      </patternFill>
    </fill>
    <fill>
      <patternFill patternType="solid">
        <fgColor rgb="FFD44529"/>
        <bgColor indexed="64"/>
      </patternFill>
    </fill>
    <fill>
      <patternFill patternType="solid">
        <fgColor rgb="FFED5C29"/>
        <bgColor indexed="64"/>
      </patternFill>
    </fill>
    <fill>
      <patternFill patternType="solid">
        <fgColor rgb="FFAB1F1C"/>
        <bgColor indexed="64"/>
      </patternFill>
    </fill>
    <fill>
      <patternFill patternType="solid">
        <fgColor rgb="FFA3171A"/>
        <bgColor indexed="64"/>
      </patternFill>
    </fill>
    <fill>
      <patternFill patternType="solid">
        <fgColor rgb="FFA31A1A"/>
        <bgColor indexed="64"/>
      </patternFill>
    </fill>
    <fill>
      <patternFill patternType="solid">
        <fgColor rgb="FF8A1214"/>
        <bgColor indexed="64"/>
      </patternFill>
    </fill>
    <fill>
      <patternFill patternType="solid">
        <fgColor rgb="FF4F121A"/>
        <bgColor indexed="64"/>
      </patternFill>
    </fill>
    <fill>
      <patternFill patternType="solid">
        <fgColor rgb="FF2E121A"/>
        <bgColor indexed="64"/>
      </patternFill>
    </fill>
    <fill>
      <patternFill patternType="solid">
        <fgColor rgb="FFCC8273"/>
        <bgColor indexed="64"/>
      </patternFill>
    </fill>
    <fill>
      <patternFill patternType="solid">
        <fgColor rgb="FF961F1C"/>
        <bgColor indexed="64"/>
      </patternFill>
    </fill>
    <fill>
      <patternFill patternType="solid">
        <fgColor rgb="FFD96675"/>
        <bgColor indexed="64"/>
      </patternFill>
    </fill>
    <fill>
      <patternFill patternType="solid">
        <fgColor rgb="FFE89CB5"/>
        <bgColor indexed="64"/>
      </patternFill>
    </fill>
    <fill>
      <patternFill patternType="solid">
        <fgColor rgb="FFA62426"/>
        <bgColor indexed="64"/>
      </patternFill>
    </fill>
    <fill>
      <patternFill patternType="solid">
        <fgColor rgb="FFD13654"/>
        <bgColor indexed="64"/>
      </patternFill>
    </fill>
    <fill>
      <patternFill patternType="solid">
        <fgColor rgb="FFCF2942"/>
        <bgColor indexed="64"/>
      </patternFill>
    </fill>
    <fill>
      <patternFill patternType="solid">
        <fgColor rgb="FFC71712"/>
        <bgColor indexed="64"/>
      </patternFill>
    </fill>
    <fill>
      <patternFill patternType="solid">
        <fgColor rgb="FFFC1414"/>
        <bgColor indexed="64"/>
      </patternFill>
    </fill>
    <fill>
      <patternFill patternType="solid">
        <fgColor rgb="FFB51233"/>
        <bgColor indexed="64"/>
      </patternFill>
    </fill>
    <fill>
      <patternFill patternType="solid">
        <fgColor rgb="FF824080"/>
        <bgColor indexed="64"/>
      </patternFill>
    </fill>
    <fill>
      <patternFill patternType="solid">
        <fgColor rgb="FF633D9C"/>
        <bgColor indexed="64"/>
      </patternFill>
    </fill>
    <fill>
      <patternFill patternType="solid">
        <fgColor rgb="FF380A2E"/>
        <bgColor indexed="64"/>
      </patternFill>
    </fill>
    <fill>
      <patternFill patternType="solid">
        <fgColor rgb="FF9E7394"/>
        <bgColor indexed="64"/>
      </patternFill>
    </fill>
    <fill>
      <patternFill patternType="solid">
        <fgColor rgb="FF17336B"/>
        <bgColor indexed="64"/>
      </patternFill>
    </fill>
    <fill>
      <patternFill patternType="solid">
        <fgColor rgb="FF000F75"/>
        <bgColor indexed="64"/>
      </patternFill>
    </fill>
    <fill>
      <patternFill patternType="solid">
        <fgColor rgb="FF1761AB"/>
        <bgColor indexed="64"/>
      </patternFill>
    </fill>
    <fill>
      <patternFill patternType="solid">
        <fgColor rgb="FF00084F"/>
        <bgColor indexed="64"/>
      </patternFill>
    </fill>
    <fill>
      <patternFill patternType="solid">
        <fgColor rgb="FF578CB5"/>
        <bgColor indexed="64"/>
      </patternFill>
    </fill>
    <fill>
      <patternFill patternType="solid">
        <fgColor rgb="FF266629"/>
        <bgColor indexed="64"/>
      </patternFill>
    </fill>
    <fill>
      <patternFill patternType="solid">
        <fgColor rgb="FF366926"/>
        <bgColor indexed="64"/>
      </patternFill>
    </fill>
    <fill>
      <patternFill patternType="solid">
        <fgColor rgb="FF292B26"/>
        <bgColor indexed="64"/>
      </patternFill>
    </fill>
    <fill>
      <patternFill patternType="solid">
        <fgColor rgb="FF4FA833"/>
        <bgColor indexed="64"/>
      </patternFill>
    </fill>
    <fill>
      <patternFill patternType="solid">
        <fgColor rgb="FFBFE3BA"/>
        <bgColor indexed="64"/>
      </patternFill>
    </fill>
    <fill>
      <patternFill patternType="solid">
        <fgColor rgb="FF428C78"/>
        <bgColor indexed="64"/>
      </patternFill>
    </fill>
    <fill>
      <patternFill patternType="solid">
        <fgColor rgb="FF738591"/>
        <bgColor indexed="64"/>
      </patternFill>
    </fill>
    <fill>
      <patternFill patternType="solid">
        <fgColor rgb="FF8794A6"/>
        <bgColor indexed="64"/>
      </patternFill>
    </fill>
    <fill>
      <patternFill patternType="solid">
        <fgColor rgb="FF7A7561"/>
        <bgColor indexed="64"/>
      </patternFill>
    </fill>
    <fill>
      <patternFill patternType="solid">
        <fgColor rgb="FF707061"/>
        <bgColor indexed="64"/>
      </patternFill>
    </fill>
    <fill>
      <patternFill patternType="solid">
        <fgColor rgb="FF9C9CA6"/>
        <bgColor indexed="64"/>
      </patternFill>
    </fill>
    <fill>
      <patternFill patternType="solid">
        <fgColor rgb="FF616969"/>
        <bgColor indexed="64"/>
      </patternFill>
    </fill>
    <fill>
      <patternFill patternType="solid">
        <fgColor rgb="FF6B6157"/>
        <bgColor indexed="64"/>
      </patternFill>
    </fill>
    <fill>
      <patternFill patternType="solid">
        <fgColor rgb="FF695438"/>
        <bgColor indexed="64"/>
      </patternFill>
    </fill>
    <fill>
      <patternFill patternType="solid">
        <fgColor rgb="FF474238"/>
        <bgColor indexed="64"/>
      </patternFill>
    </fill>
    <fill>
      <patternFill patternType="solid">
        <fgColor rgb="FF3D3D3B"/>
        <bgColor indexed="64"/>
      </patternFill>
    </fill>
    <fill>
      <patternFill patternType="solid">
        <fgColor rgb="FF7A7D75"/>
        <bgColor indexed="64"/>
      </patternFill>
    </fill>
    <fill>
      <patternFill patternType="solid">
        <fgColor rgb="FF303845"/>
        <bgColor indexed="64"/>
      </patternFill>
    </fill>
    <fill>
      <patternFill patternType="solid">
        <fgColor rgb="FF263338"/>
        <bgColor indexed="64"/>
      </patternFill>
    </fill>
    <fill>
      <patternFill patternType="solid">
        <fgColor rgb="FF918F87"/>
        <bgColor indexed="64"/>
      </patternFill>
    </fill>
    <fill>
      <patternFill patternType="solid">
        <fgColor rgb="FF4D5C6B"/>
        <bgColor indexed="64"/>
      </patternFill>
    </fill>
    <fill>
      <patternFill patternType="solid">
        <fgColor rgb="FFBDBAAB"/>
        <bgColor indexed="64"/>
      </patternFill>
    </fill>
    <fill>
      <patternFill patternType="solid">
        <fgColor rgb="FF7A8275"/>
        <bgColor indexed="64"/>
      </patternFill>
    </fill>
    <fill>
      <patternFill patternType="solid">
        <fgColor rgb="FFD4D9DB"/>
        <bgColor indexed="64"/>
      </patternFill>
    </fill>
    <fill>
      <patternFill patternType="solid">
        <fgColor rgb="FF9E969C"/>
        <bgColor indexed="64"/>
      </patternFill>
    </fill>
    <fill>
      <patternFill patternType="solid">
        <fgColor rgb="FF7A7D80"/>
        <bgColor indexed="64"/>
      </patternFill>
    </fill>
    <fill>
      <patternFill patternType="solid">
        <fgColor rgb="FFBABDBA"/>
        <bgColor indexed="64"/>
      </patternFill>
    </fill>
    <fill>
      <patternFill patternType="solid">
        <fgColor rgb="FF615E59"/>
        <bgColor indexed="64"/>
      </patternFill>
    </fill>
    <fill>
      <patternFill patternType="solid">
        <fgColor rgb="FF9EA3B0"/>
        <bgColor indexed="64"/>
      </patternFill>
    </fill>
    <fill>
      <patternFill patternType="solid">
        <fgColor rgb="FF8F9699"/>
        <bgColor indexed="64"/>
      </patternFill>
    </fill>
    <fill>
      <patternFill patternType="solid">
        <fgColor rgb="FF404545"/>
        <bgColor indexed="64"/>
      </patternFill>
    </fill>
    <fill>
      <patternFill patternType="solid">
        <fgColor rgb="FFC2BFB8"/>
        <bgColor indexed="64"/>
      </patternFill>
    </fill>
    <fill>
      <patternFill patternType="solid">
        <fgColor rgb="FF8F949E"/>
        <bgColor indexed="64"/>
      </patternFill>
    </fill>
    <fill>
      <patternFill patternType="solid">
        <fgColor rgb="FF78828C"/>
        <bgColor indexed="64"/>
      </patternFill>
    </fill>
    <fill>
      <patternFill patternType="solid">
        <fgColor rgb="FFD9D6DB"/>
        <bgColor indexed="64"/>
      </patternFill>
    </fill>
    <fill>
      <patternFill patternType="solid">
        <fgColor rgb="FF6E3B30"/>
        <bgColor indexed="64"/>
      </patternFill>
    </fill>
    <fill>
      <patternFill patternType="solid">
        <fgColor rgb="FF733B24"/>
        <bgColor indexed="64"/>
      </patternFill>
    </fill>
    <fill>
      <patternFill patternType="solid">
        <fgColor rgb="FF85382B"/>
        <bgColor indexed="64"/>
      </patternFill>
    </fill>
    <fill>
      <patternFill patternType="solid">
        <fgColor rgb="FF633D24"/>
        <bgColor indexed="64"/>
      </patternFill>
    </fill>
    <fill>
      <patternFill patternType="solid">
        <fgColor rgb="FF47261C"/>
        <bgColor indexed="64"/>
      </patternFill>
    </fill>
    <fill>
      <patternFill patternType="solid">
        <fgColor rgb="FF4D1F1C"/>
        <bgColor indexed="64"/>
      </patternFill>
    </fill>
    <fill>
      <patternFill patternType="solid">
        <fgColor rgb="FF3D1F1C"/>
        <bgColor indexed="64"/>
      </patternFill>
    </fill>
    <fill>
      <patternFill patternType="solid">
        <fgColor rgb="FF2E1C1C"/>
        <bgColor indexed="64"/>
      </patternFill>
    </fill>
    <fill>
      <patternFill patternType="solid">
        <fgColor rgb="FF2B2629"/>
        <bgColor indexed="64"/>
      </patternFill>
    </fill>
    <fill>
      <patternFill patternType="solid">
        <fgColor rgb="FF664A3D"/>
        <bgColor indexed="64"/>
      </patternFill>
    </fill>
    <fill>
      <patternFill patternType="solid">
        <fgColor rgb="FFFFFCF0"/>
        <bgColor indexed="64"/>
      </patternFill>
    </fill>
    <fill>
      <patternFill patternType="solid">
        <fgColor rgb="FFF0ED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C1C21"/>
        <bgColor indexed="64"/>
      </patternFill>
    </fill>
    <fill>
      <patternFill patternType="solid">
        <fgColor rgb="FF03050A"/>
        <bgColor indexed="64"/>
      </patternFill>
    </fill>
    <fill>
      <patternFill patternType="solid">
        <fgColor rgb="FFA6ABB5"/>
        <bgColor indexed="64"/>
      </patternFill>
    </fill>
    <fill>
      <patternFill patternType="solid">
        <fgColor rgb="FF7D7A78"/>
        <bgColor indexed="64"/>
      </patternFill>
    </fill>
    <fill>
      <patternFill patternType="solid">
        <fgColor rgb="FFFAFFFF"/>
        <bgColor indexed="64"/>
      </patternFill>
    </fill>
    <fill>
      <patternFill patternType="solid">
        <fgColor rgb="FF0D121A"/>
        <bgColor indexed="64"/>
      </patternFill>
    </fill>
    <fill>
      <patternFill patternType="solid">
        <fgColor rgb="FFFCFFFF"/>
        <bgColor indexed="64"/>
      </patternFill>
    </fill>
    <fill>
      <patternFill patternType="solid">
        <fgColor rgb="FF14171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13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E9F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164" fontId="1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167" fontId="17" fillId="0" borderId="0"/>
    <xf numFmtId="167" fontId="17" fillId="0" borderId="0"/>
    <xf numFmtId="167" fontId="17" fillId="0" borderId="0"/>
    <xf numFmtId="0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1" fillId="0" borderId="0"/>
    <xf numFmtId="0" fontId="11" fillId="0" borderId="0"/>
    <xf numFmtId="0" fontId="17" fillId="0" borderId="0"/>
    <xf numFmtId="167" fontId="17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8" fillId="0" borderId="0"/>
    <xf numFmtId="167" fontId="17" fillId="0" borderId="0"/>
    <xf numFmtId="0" fontId="14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7" fillId="0" borderId="0"/>
    <xf numFmtId="167" fontId="7" fillId="0" borderId="0"/>
    <xf numFmtId="167" fontId="17" fillId="0" borderId="0"/>
    <xf numFmtId="167" fontId="17" fillId="0" borderId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9" fillId="118" borderId="63" applyNumberFormat="0" applyProtection="0">
      <alignment vertical="center"/>
    </xf>
    <xf numFmtId="4" fontId="20" fillId="118" borderId="63" applyNumberFormat="0" applyProtection="0">
      <alignment vertical="center"/>
    </xf>
    <xf numFmtId="4" fontId="19" fillId="118" borderId="63" applyNumberFormat="0" applyProtection="0">
      <alignment horizontal="left" vertical="center" indent="1"/>
    </xf>
    <xf numFmtId="4" fontId="19" fillId="118" borderId="63" applyNumberFormat="0" applyProtection="0">
      <alignment horizontal="left" vertical="center" indent="1"/>
    </xf>
    <xf numFmtId="167" fontId="17" fillId="119" borderId="63" applyNumberFormat="0" applyProtection="0">
      <alignment horizontal="left" vertical="center" indent="1"/>
    </xf>
    <xf numFmtId="167" fontId="17" fillId="119" borderId="63" applyNumberFormat="0" applyProtection="0">
      <alignment horizontal="left" vertical="center" indent="1"/>
    </xf>
    <xf numFmtId="167" fontId="17" fillId="119" borderId="63" applyNumberFormat="0" applyProtection="0">
      <alignment horizontal="left" vertical="center" indent="1"/>
    </xf>
    <xf numFmtId="0" fontId="17" fillId="119" borderId="63" applyNumberFormat="0" applyProtection="0">
      <alignment horizontal="left" vertical="center" indent="1"/>
    </xf>
    <xf numFmtId="167" fontId="17" fillId="119" borderId="63" applyNumberFormat="0" applyProtection="0">
      <alignment horizontal="left" vertical="center" indent="1"/>
    </xf>
    <xf numFmtId="167" fontId="17" fillId="119" borderId="63" applyNumberFormat="0" applyProtection="0">
      <alignment horizontal="left" vertical="center" indent="1"/>
    </xf>
    <xf numFmtId="4" fontId="19" fillId="120" borderId="63" applyNumberFormat="0" applyProtection="0">
      <alignment horizontal="right" vertical="center"/>
    </xf>
    <xf numFmtId="4" fontId="19" fillId="121" borderId="63" applyNumberFormat="0" applyProtection="0">
      <alignment horizontal="right" vertical="center"/>
    </xf>
    <xf numFmtId="4" fontId="19" fillId="122" borderId="63" applyNumberFormat="0" applyProtection="0">
      <alignment horizontal="right" vertical="center"/>
    </xf>
    <xf numFmtId="4" fontId="19" fillId="123" borderId="63" applyNumberFormat="0" applyProtection="0">
      <alignment horizontal="right" vertical="center"/>
    </xf>
    <xf numFmtId="4" fontId="19" fillId="124" borderId="63" applyNumberFormat="0" applyProtection="0">
      <alignment horizontal="right" vertical="center"/>
    </xf>
    <xf numFmtId="4" fontId="19" fillId="125" borderId="63" applyNumberFormat="0" applyProtection="0">
      <alignment horizontal="right" vertical="center"/>
    </xf>
    <xf numFmtId="4" fontId="19" fillId="126" borderId="63" applyNumberFormat="0" applyProtection="0">
      <alignment horizontal="right" vertical="center"/>
    </xf>
    <xf numFmtId="4" fontId="19" fillId="127" borderId="63" applyNumberFormat="0" applyProtection="0">
      <alignment horizontal="right" vertical="center"/>
    </xf>
    <xf numFmtId="4" fontId="19" fillId="128" borderId="63" applyNumberFormat="0" applyProtection="0">
      <alignment horizontal="right" vertical="center"/>
    </xf>
    <xf numFmtId="4" fontId="21" fillId="129" borderId="0" applyNumberFormat="0" applyProtection="0">
      <alignment horizontal="left" vertical="center" indent="1"/>
    </xf>
    <xf numFmtId="4" fontId="19" fillId="130" borderId="64" applyNumberFormat="0" applyProtection="0">
      <alignment horizontal="left" vertical="center" indent="1"/>
    </xf>
    <xf numFmtId="4" fontId="22" fillId="131" borderId="0" applyNumberFormat="0" applyProtection="0">
      <alignment horizontal="left" vertical="center" indent="1"/>
    </xf>
    <xf numFmtId="167" fontId="23" fillId="119" borderId="63" applyNumberFormat="0" applyProtection="0">
      <alignment horizontal="left" vertical="center" indent="1"/>
    </xf>
    <xf numFmtId="0" fontId="23" fillId="119" borderId="63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4" fontId="24" fillId="0" borderId="0" applyNumberFormat="0" applyProtection="0">
      <alignment horizontal="left" vertical="center" indent="1"/>
    </xf>
    <xf numFmtId="167" fontId="17" fillId="132" borderId="63" applyNumberFormat="0" applyProtection="0">
      <alignment horizontal="left" vertical="center" indent="1"/>
    </xf>
    <xf numFmtId="167" fontId="17" fillId="132" borderId="63" applyNumberFormat="0" applyProtection="0">
      <alignment horizontal="left" vertical="center" indent="1"/>
    </xf>
    <xf numFmtId="167" fontId="17" fillId="132" borderId="63" applyNumberFormat="0" applyProtection="0">
      <alignment horizontal="left" vertical="center" indent="1"/>
    </xf>
    <xf numFmtId="0" fontId="17" fillId="132" borderId="63" applyNumberFormat="0" applyProtection="0">
      <alignment horizontal="left" vertical="center" indent="1"/>
    </xf>
    <xf numFmtId="167" fontId="17" fillId="132" borderId="63" applyNumberFormat="0" applyProtection="0">
      <alignment horizontal="left" vertical="center" indent="1"/>
    </xf>
    <xf numFmtId="167" fontId="17" fillId="132" borderId="63" applyNumberFormat="0" applyProtection="0">
      <alignment horizontal="left" vertical="center" indent="1"/>
    </xf>
    <xf numFmtId="167" fontId="17" fillId="133" borderId="63" applyNumberFormat="0" applyProtection="0">
      <alignment horizontal="left" vertical="center" indent="1"/>
    </xf>
    <xf numFmtId="167" fontId="17" fillId="133" borderId="63" applyNumberFormat="0" applyProtection="0">
      <alignment horizontal="left" vertical="center" indent="1"/>
    </xf>
    <xf numFmtId="167" fontId="17" fillId="133" borderId="63" applyNumberFormat="0" applyProtection="0">
      <alignment horizontal="left" vertical="center" indent="1"/>
    </xf>
    <xf numFmtId="0" fontId="17" fillId="133" borderId="63" applyNumberFormat="0" applyProtection="0">
      <alignment horizontal="left" vertical="center" indent="1"/>
    </xf>
    <xf numFmtId="167" fontId="17" fillId="133" borderId="63" applyNumberFormat="0" applyProtection="0">
      <alignment horizontal="left" vertical="center" indent="1"/>
    </xf>
    <xf numFmtId="167" fontId="17" fillId="133" borderId="63" applyNumberFormat="0" applyProtection="0">
      <alignment horizontal="left" vertical="center" indent="1"/>
    </xf>
    <xf numFmtId="167" fontId="17" fillId="134" borderId="63" applyNumberFormat="0" applyProtection="0">
      <alignment horizontal="left" vertical="center" indent="1"/>
    </xf>
    <xf numFmtId="167" fontId="17" fillId="134" borderId="63" applyNumberFormat="0" applyProtection="0">
      <alignment horizontal="left" vertical="center" indent="1"/>
    </xf>
    <xf numFmtId="167" fontId="17" fillId="134" borderId="63" applyNumberFormat="0" applyProtection="0">
      <alignment horizontal="left" vertical="center" indent="1"/>
    </xf>
    <xf numFmtId="0" fontId="17" fillId="134" borderId="63" applyNumberFormat="0" applyProtection="0">
      <alignment horizontal="left" vertical="center" indent="1"/>
    </xf>
    <xf numFmtId="167" fontId="17" fillId="134" borderId="63" applyNumberFormat="0" applyProtection="0">
      <alignment horizontal="left" vertical="center" indent="1"/>
    </xf>
    <xf numFmtId="167" fontId="17" fillId="134" borderId="63" applyNumberFormat="0" applyProtection="0">
      <alignment horizontal="left" vertical="center" indent="1"/>
    </xf>
    <xf numFmtId="167" fontId="17" fillId="135" borderId="63" applyNumberFormat="0" applyProtection="0">
      <alignment horizontal="left" vertical="center" indent="1"/>
    </xf>
    <xf numFmtId="167" fontId="17" fillId="135" borderId="63" applyNumberFormat="0" applyProtection="0">
      <alignment horizontal="left" vertical="center" indent="1"/>
    </xf>
    <xf numFmtId="167" fontId="17" fillId="135" borderId="63" applyNumberFormat="0" applyProtection="0">
      <alignment horizontal="left" vertical="center" indent="1"/>
    </xf>
    <xf numFmtId="0" fontId="17" fillId="135" borderId="63" applyNumberFormat="0" applyProtection="0">
      <alignment horizontal="left" vertical="center" indent="1"/>
    </xf>
    <xf numFmtId="167" fontId="17" fillId="135" borderId="63" applyNumberFormat="0" applyProtection="0">
      <alignment horizontal="left" vertical="center" indent="1"/>
    </xf>
    <xf numFmtId="167" fontId="17" fillId="135" borderId="63" applyNumberFormat="0" applyProtection="0">
      <alignment horizontal="left" vertical="center" indent="1"/>
    </xf>
    <xf numFmtId="167" fontId="17" fillId="136" borderId="63" applyNumberFormat="0" applyProtection="0">
      <alignment horizontal="left" vertical="center" indent="6"/>
    </xf>
    <xf numFmtId="167" fontId="17" fillId="136" borderId="63" applyNumberFormat="0" applyProtection="0">
      <alignment horizontal="left" vertical="center" indent="6"/>
    </xf>
    <xf numFmtId="167" fontId="17" fillId="136" borderId="63" applyNumberFormat="0" applyProtection="0">
      <alignment horizontal="left" vertical="center" indent="6"/>
    </xf>
    <xf numFmtId="0" fontId="17" fillId="136" borderId="63" applyNumberFormat="0" applyProtection="0">
      <alignment horizontal="left" vertical="center" indent="6"/>
    </xf>
    <xf numFmtId="167" fontId="17" fillId="136" borderId="63" applyNumberFormat="0" applyProtection="0">
      <alignment horizontal="left" vertical="center" indent="6"/>
    </xf>
    <xf numFmtId="167" fontId="17" fillId="136" borderId="63" applyNumberFormat="0" applyProtection="0">
      <alignment horizontal="left" vertical="center" indent="6"/>
    </xf>
    <xf numFmtId="167" fontId="17" fillId="137" borderId="63" applyNumberFormat="0" applyProtection="0">
      <alignment horizontal="left" vertical="center" indent="1"/>
    </xf>
    <xf numFmtId="167" fontId="17" fillId="137" borderId="63" applyNumberFormat="0" applyProtection="0">
      <alignment horizontal="left" vertical="center" indent="1"/>
    </xf>
    <xf numFmtId="167" fontId="17" fillId="137" borderId="63" applyNumberFormat="0" applyProtection="0">
      <alignment horizontal="left" vertical="center" indent="1"/>
    </xf>
    <xf numFmtId="0" fontId="17" fillId="137" borderId="63" applyNumberFormat="0" applyProtection="0">
      <alignment horizontal="left" vertical="center" indent="1"/>
    </xf>
    <xf numFmtId="167" fontId="17" fillId="137" borderId="63" applyNumberFormat="0" applyProtection="0">
      <alignment horizontal="left" vertical="center" indent="1"/>
    </xf>
    <xf numFmtId="167" fontId="17" fillId="137" borderId="63" applyNumberFormat="0" applyProtection="0">
      <alignment horizontal="left" vertical="center" indent="1"/>
    </xf>
    <xf numFmtId="167" fontId="17" fillId="0" borderId="63" applyNumberFormat="0" applyProtection="0">
      <alignment horizontal="left" vertical="center" indent="10"/>
    </xf>
    <xf numFmtId="167" fontId="17" fillId="0" borderId="63" applyNumberFormat="0" applyProtection="0">
      <alignment horizontal="left" vertical="center" indent="10"/>
    </xf>
    <xf numFmtId="167" fontId="17" fillId="0" borderId="63" applyNumberFormat="0" applyProtection="0">
      <alignment horizontal="left" vertical="center" indent="10"/>
    </xf>
    <xf numFmtId="0" fontId="17" fillId="0" borderId="63" applyNumberFormat="0" applyProtection="0">
      <alignment horizontal="left" vertical="center" indent="10"/>
    </xf>
    <xf numFmtId="167" fontId="17" fillId="0" borderId="63" applyNumberFormat="0" applyProtection="0">
      <alignment horizontal="left" vertical="center" indent="10"/>
    </xf>
    <xf numFmtId="167" fontId="17" fillId="0" borderId="63" applyNumberFormat="0" applyProtection="0">
      <alignment horizontal="left" vertical="center" indent="10"/>
    </xf>
    <xf numFmtId="167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0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4" fontId="19" fillId="139" borderId="63" applyNumberFormat="0" applyProtection="0">
      <alignment vertical="center"/>
    </xf>
    <xf numFmtId="4" fontId="20" fillId="139" borderId="63" applyNumberFormat="0" applyProtection="0">
      <alignment vertical="center"/>
    </xf>
    <xf numFmtId="4" fontId="19" fillId="139" borderId="63" applyNumberFormat="0" applyProtection="0">
      <alignment horizontal="left" vertical="center" indent="1"/>
    </xf>
    <xf numFmtId="4" fontId="19" fillId="139" borderId="63" applyNumberFormat="0" applyProtection="0">
      <alignment horizontal="left" vertical="center" indent="1"/>
    </xf>
    <xf numFmtId="4" fontId="19" fillId="140" borderId="63" applyNumberFormat="0" applyProtection="0">
      <alignment horizontal="right" vertical="center"/>
    </xf>
    <xf numFmtId="4" fontId="20" fillId="141" borderId="63" applyNumberFormat="0" applyProtection="0">
      <alignment horizontal="right" vertical="center"/>
    </xf>
    <xf numFmtId="167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0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167" fontId="17" fillId="138" borderId="63" applyNumberFormat="0" applyProtection="0">
      <alignment horizontal="left" vertical="center" indent="1"/>
    </xf>
    <xf numFmtId="167" fontId="23" fillId="119" borderId="63" applyNumberFormat="0" applyProtection="0">
      <alignment horizontal="left" vertical="center" indent="1"/>
    </xf>
    <xf numFmtId="0" fontId="23" fillId="119" borderId="63" applyNumberFormat="0" applyProtection="0">
      <alignment horizontal="left" vertical="center" indent="1"/>
    </xf>
    <xf numFmtId="167" fontId="25" fillId="0" borderId="0"/>
    <xf numFmtId="0" fontId="25" fillId="0" borderId="0"/>
    <xf numFmtId="4" fontId="26" fillId="0" borderId="63" applyNumberFormat="0" applyProtection="0">
      <alignment horizontal="right" vertical="center"/>
    </xf>
    <xf numFmtId="167" fontId="27" fillId="142" borderId="0">
      <alignment horizontal="center"/>
    </xf>
    <xf numFmtId="44" fontId="1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6" fillId="0" borderId="0"/>
  </cellStyleXfs>
  <cellXfs count="657">
    <xf numFmtId="0" fontId="0" fillId="0" borderId="0" xfId="0"/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2" borderId="27" xfId="0" applyFill="1" applyBorder="1"/>
    <xf numFmtId="0" fontId="0" fillId="2" borderId="28" xfId="0" applyFill="1" applyBorder="1"/>
    <xf numFmtId="0" fontId="0" fillId="0" borderId="0" xfId="0" applyBorder="1"/>
    <xf numFmtId="0" fontId="0" fillId="0" borderId="0" xfId="0" applyFill="1" applyBorder="1"/>
    <xf numFmtId="49" fontId="8" fillId="0" borderId="0" xfId="1" applyNumberFormat="1" applyFont="1" applyFill="1" applyBorder="1"/>
    <xf numFmtId="49" fontId="8" fillId="0" borderId="20" xfId="1" applyNumberFormat="1" applyFont="1" applyBorder="1"/>
    <xf numFmtId="49" fontId="8" fillId="0" borderId="22" xfId="1" applyNumberFormat="1" applyFont="1" applyBorder="1"/>
    <xf numFmtId="49" fontId="8" fillId="0" borderId="22" xfId="0" applyNumberFormat="1" applyFont="1" applyBorder="1"/>
    <xf numFmtId="49" fontId="8" fillId="0" borderId="25" xfId="1" applyNumberFormat="1" applyFont="1" applyBorder="1"/>
    <xf numFmtId="49" fontId="8" fillId="0" borderId="22" xfId="1" applyNumberFormat="1" applyFont="1" applyFill="1" applyBorder="1"/>
    <xf numFmtId="0" fontId="2" fillId="0" borderId="19" xfId="0" applyFon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0" fillId="0" borderId="26" xfId="0" applyBorder="1"/>
    <xf numFmtId="0" fontId="2" fillId="0" borderId="27" xfId="0" applyFon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2" borderId="38" xfId="1" applyFont="1" applyFill="1" applyBorder="1" applyAlignment="1">
      <alignment vertical="center"/>
    </xf>
    <xf numFmtId="0" fontId="1" fillId="2" borderId="21" xfId="0" applyFont="1" applyFill="1" applyBorder="1" applyAlignment="1" applyProtection="1">
      <alignment horizontal="right" vertical="center"/>
    </xf>
    <xf numFmtId="166" fontId="0" fillId="0" borderId="0" xfId="0" applyNumberFormat="1"/>
    <xf numFmtId="0" fontId="9" fillId="6" borderId="19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6" borderId="22" xfId="0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9" fillId="6" borderId="27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165" fontId="0" fillId="0" borderId="0" xfId="0" applyNumberFormat="1"/>
    <xf numFmtId="0" fontId="0" fillId="0" borderId="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5" borderId="22" xfId="0" applyFill="1" applyBorder="1"/>
    <xf numFmtId="0" fontId="1" fillId="2" borderId="23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49" fontId="8" fillId="0" borderId="39" xfId="1" applyNumberFormat="1" applyFont="1" applyFill="1" applyBorder="1"/>
    <xf numFmtId="0" fontId="0" fillId="2" borderId="0" xfId="0" applyFill="1"/>
    <xf numFmtId="0" fontId="13" fillId="0" borderId="61" xfId="0" applyFont="1" applyBorder="1" applyAlignment="1">
      <alignment wrapText="1"/>
    </xf>
    <xf numFmtId="0" fontId="13" fillId="10" borderId="61" xfId="0" applyFont="1" applyFill="1" applyBorder="1" applyAlignment="1">
      <alignment wrapText="1"/>
    </xf>
    <xf numFmtId="0" fontId="13" fillId="11" borderId="61" xfId="0" applyFont="1" applyFill="1" applyBorder="1" applyAlignment="1">
      <alignment wrapText="1"/>
    </xf>
    <xf numFmtId="0" fontId="13" fillId="12" borderId="61" xfId="0" applyFont="1" applyFill="1" applyBorder="1" applyAlignment="1">
      <alignment wrapText="1"/>
    </xf>
    <xf numFmtId="0" fontId="13" fillId="13" borderId="61" xfId="0" applyFont="1" applyFill="1" applyBorder="1" applyAlignment="1">
      <alignment wrapText="1"/>
    </xf>
    <xf numFmtId="0" fontId="13" fillId="14" borderId="61" xfId="0" applyFont="1" applyFill="1" applyBorder="1" applyAlignment="1">
      <alignment wrapText="1"/>
    </xf>
    <xf numFmtId="0" fontId="13" fillId="15" borderId="61" xfId="0" applyFont="1" applyFill="1" applyBorder="1" applyAlignment="1">
      <alignment wrapText="1"/>
    </xf>
    <xf numFmtId="0" fontId="13" fillId="16" borderId="61" xfId="0" applyFont="1" applyFill="1" applyBorder="1" applyAlignment="1">
      <alignment wrapText="1"/>
    </xf>
    <xf numFmtId="0" fontId="13" fillId="17" borderId="61" xfId="0" applyFont="1" applyFill="1" applyBorder="1" applyAlignment="1">
      <alignment wrapText="1"/>
    </xf>
    <xf numFmtId="0" fontId="13" fillId="18" borderId="61" xfId="0" applyFont="1" applyFill="1" applyBorder="1" applyAlignment="1">
      <alignment wrapText="1"/>
    </xf>
    <xf numFmtId="0" fontId="13" fillId="19" borderId="61" xfId="0" applyFont="1" applyFill="1" applyBorder="1" applyAlignment="1">
      <alignment wrapText="1"/>
    </xf>
    <xf numFmtId="0" fontId="13" fillId="20" borderId="61" xfId="0" applyFont="1" applyFill="1" applyBorder="1" applyAlignment="1">
      <alignment wrapText="1"/>
    </xf>
    <xf numFmtId="0" fontId="13" fillId="21" borderId="61" xfId="0" applyFont="1" applyFill="1" applyBorder="1" applyAlignment="1">
      <alignment wrapText="1"/>
    </xf>
    <xf numFmtId="0" fontId="13" fillId="22" borderId="61" xfId="0" applyFont="1" applyFill="1" applyBorder="1" applyAlignment="1">
      <alignment wrapText="1"/>
    </xf>
    <xf numFmtId="0" fontId="13" fillId="23" borderId="61" xfId="0" applyFont="1" applyFill="1" applyBorder="1" applyAlignment="1">
      <alignment wrapText="1"/>
    </xf>
    <xf numFmtId="0" fontId="13" fillId="24" borderId="61" xfId="0" applyFont="1" applyFill="1" applyBorder="1" applyAlignment="1">
      <alignment wrapText="1"/>
    </xf>
    <xf numFmtId="0" fontId="13" fillId="25" borderId="61" xfId="0" applyFont="1" applyFill="1" applyBorder="1" applyAlignment="1">
      <alignment wrapText="1"/>
    </xf>
    <xf numFmtId="0" fontId="13" fillId="26" borderId="61" xfId="0" applyFont="1" applyFill="1" applyBorder="1" applyAlignment="1">
      <alignment wrapText="1"/>
    </xf>
    <xf numFmtId="0" fontId="13" fillId="27" borderId="61" xfId="0" applyFont="1" applyFill="1" applyBorder="1" applyAlignment="1">
      <alignment wrapText="1"/>
    </xf>
    <xf numFmtId="0" fontId="13" fillId="28" borderId="61" xfId="0" applyFont="1" applyFill="1" applyBorder="1" applyAlignment="1">
      <alignment wrapText="1"/>
    </xf>
    <xf numFmtId="0" fontId="13" fillId="29" borderId="61" xfId="0" applyFont="1" applyFill="1" applyBorder="1" applyAlignment="1">
      <alignment wrapText="1"/>
    </xf>
    <xf numFmtId="0" fontId="13" fillId="30" borderId="61" xfId="0" applyFont="1" applyFill="1" applyBorder="1" applyAlignment="1">
      <alignment wrapText="1"/>
    </xf>
    <xf numFmtId="0" fontId="13" fillId="31" borderId="61" xfId="0" applyFont="1" applyFill="1" applyBorder="1" applyAlignment="1">
      <alignment wrapText="1"/>
    </xf>
    <xf numFmtId="0" fontId="13" fillId="32" borderId="61" xfId="0" applyFont="1" applyFill="1" applyBorder="1" applyAlignment="1">
      <alignment wrapText="1"/>
    </xf>
    <xf numFmtId="0" fontId="13" fillId="33" borderId="61" xfId="0" applyFont="1" applyFill="1" applyBorder="1" applyAlignment="1">
      <alignment wrapText="1"/>
    </xf>
    <xf numFmtId="0" fontId="13" fillId="34" borderId="61" xfId="0" applyFont="1" applyFill="1" applyBorder="1" applyAlignment="1">
      <alignment wrapText="1"/>
    </xf>
    <xf numFmtId="0" fontId="13" fillId="35" borderId="61" xfId="0" applyFont="1" applyFill="1" applyBorder="1" applyAlignment="1">
      <alignment wrapText="1"/>
    </xf>
    <xf numFmtId="0" fontId="13" fillId="36" borderId="61" xfId="0" applyFont="1" applyFill="1" applyBorder="1" applyAlignment="1">
      <alignment wrapText="1"/>
    </xf>
    <xf numFmtId="0" fontId="13" fillId="37" borderId="61" xfId="0" applyFont="1" applyFill="1" applyBorder="1" applyAlignment="1">
      <alignment wrapText="1"/>
    </xf>
    <xf numFmtId="0" fontId="13" fillId="38" borderId="61" xfId="0" applyFont="1" applyFill="1" applyBorder="1" applyAlignment="1">
      <alignment wrapText="1"/>
    </xf>
    <xf numFmtId="0" fontId="13" fillId="39" borderId="61" xfId="0" applyFont="1" applyFill="1" applyBorder="1" applyAlignment="1">
      <alignment wrapText="1"/>
    </xf>
    <xf numFmtId="0" fontId="13" fillId="40" borderId="61" xfId="0" applyFont="1" applyFill="1" applyBorder="1" applyAlignment="1">
      <alignment wrapText="1"/>
    </xf>
    <xf numFmtId="0" fontId="13" fillId="41" borderId="61" xfId="0" applyFont="1" applyFill="1" applyBorder="1" applyAlignment="1">
      <alignment wrapText="1"/>
    </xf>
    <xf numFmtId="0" fontId="13" fillId="42" borderId="61" xfId="0" applyFont="1" applyFill="1" applyBorder="1" applyAlignment="1">
      <alignment wrapText="1"/>
    </xf>
    <xf numFmtId="0" fontId="13" fillId="43" borderId="61" xfId="0" applyFont="1" applyFill="1" applyBorder="1" applyAlignment="1">
      <alignment wrapText="1"/>
    </xf>
    <xf numFmtId="0" fontId="13" fillId="44" borderId="61" xfId="0" applyFont="1" applyFill="1" applyBorder="1" applyAlignment="1">
      <alignment wrapText="1"/>
    </xf>
    <xf numFmtId="0" fontId="13" fillId="45" borderId="61" xfId="0" applyFont="1" applyFill="1" applyBorder="1" applyAlignment="1">
      <alignment wrapText="1"/>
    </xf>
    <xf numFmtId="0" fontId="13" fillId="46" borderId="61" xfId="0" applyFont="1" applyFill="1" applyBorder="1" applyAlignment="1">
      <alignment wrapText="1"/>
    </xf>
    <xf numFmtId="0" fontId="13" fillId="47" borderId="61" xfId="0" applyFont="1" applyFill="1" applyBorder="1" applyAlignment="1">
      <alignment wrapText="1"/>
    </xf>
    <xf numFmtId="0" fontId="13" fillId="48" borderId="61" xfId="0" applyFont="1" applyFill="1" applyBorder="1" applyAlignment="1">
      <alignment wrapText="1"/>
    </xf>
    <xf numFmtId="0" fontId="13" fillId="49" borderId="61" xfId="0" applyFont="1" applyFill="1" applyBorder="1" applyAlignment="1">
      <alignment wrapText="1"/>
    </xf>
    <xf numFmtId="0" fontId="13" fillId="50" borderId="61" xfId="0" applyFont="1" applyFill="1" applyBorder="1" applyAlignment="1">
      <alignment wrapText="1"/>
    </xf>
    <xf numFmtId="0" fontId="13" fillId="51" borderId="61" xfId="0" applyFont="1" applyFill="1" applyBorder="1" applyAlignment="1">
      <alignment wrapText="1"/>
    </xf>
    <xf numFmtId="0" fontId="13" fillId="52" borderId="61" xfId="0" applyFont="1" applyFill="1" applyBorder="1" applyAlignment="1">
      <alignment wrapText="1"/>
    </xf>
    <xf numFmtId="0" fontId="13" fillId="53" borderId="61" xfId="0" applyFont="1" applyFill="1" applyBorder="1" applyAlignment="1">
      <alignment wrapText="1"/>
    </xf>
    <xf numFmtId="0" fontId="13" fillId="54" borderId="61" xfId="0" applyFont="1" applyFill="1" applyBorder="1" applyAlignment="1">
      <alignment wrapText="1"/>
    </xf>
    <xf numFmtId="0" fontId="13" fillId="55" borderId="61" xfId="0" applyFont="1" applyFill="1" applyBorder="1" applyAlignment="1">
      <alignment wrapText="1"/>
    </xf>
    <xf numFmtId="0" fontId="13" fillId="56" borderId="61" xfId="0" applyFont="1" applyFill="1" applyBorder="1" applyAlignment="1">
      <alignment wrapText="1"/>
    </xf>
    <xf numFmtId="0" fontId="13" fillId="57" borderId="61" xfId="0" applyFont="1" applyFill="1" applyBorder="1" applyAlignment="1">
      <alignment wrapText="1"/>
    </xf>
    <xf numFmtId="0" fontId="13" fillId="58" borderId="61" xfId="0" applyFont="1" applyFill="1" applyBorder="1" applyAlignment="1">
      <alignment wrapText="1"/>
    </xf>
    <xf numFmtId="0" fontId="13" fillId="59" borderId="61" xfId="0" applyFont="1" applyFill="1" applyBorder="1" applyAlignment="1">
      <alignment wrapText="1"/>
    </xf>
    <xf numFmtId="0" fontId="13" fillId="60" borderId="61" xfId="0" applyFont="1" applyFill="1" applyBorder="1" applyAlignment="1">
      <alignment wrapText="1"/>
    </xf>
    <xf numFmtId="0" fontId="13" fillId="61" borderId="61" xfId="0" applyFont="1" applyFill="1" applyBorder="1" applyAlignment="1">
      <alignment wrapText="1"/>
    </xf>
    <xf numFmtId="0" fontId="13" fillId="62" borderId="61" xfId="0" applyFont="1" applyFill="1" applyBorder="1" applyAlignment="1">
      <alignment wrapText="1"/>
    </xf>
    <xf numFmtId="0" fontId="13" fillId="63" borderId="61" xfId="0" applyFont="1" applyFill="1" applyBorder="1" applyAlignment="1">
      <alignment wrapText="1"/>
    </xf>
    <xf numFmtId="0" fontId="13" fillId="64" borderId="61" xfId="0" applyFont="1" applyFill="1" applyBorder="1" applyAlignment="1">
      <alignment wrapText="1"/>
    </xf>
    <xf numFmtId="0" fontId="13" fillId="65" borderId="61" xfId="0" applyFont="1" applyFill="1" applyBorder="1" applyAlignment="1">
      <alignment wrapText="1"/>
    </xf>
    <xf numFmtId="0" fontId="13" fillId="66" borderId="61" xfId="0" applyFont="1" applyFill="1" applyBorder="1" applyAlignment="1">
      <alignment wrapText="1"/>
    </xf>
    <xf numFmtId="0" fontId="13" fillId="67" borderId="61" xfId="0" applyFont="1" applyFill="1" applyBorder="1" applyAlignment="1">
      <alignment wrapText="1"/>
    </xf>
    <xf numFmtId="0" fontId="13" fillId="68" borderId="61" xfId="0" applyFont="1" applyFill="1" applyBorder="1" applyAlignment="1">
      <alignment wrapText="1"/>
    </xf>
    <xf numFmtId="0" fontId="13" fillId="69" borderId="61" xfId="0" applyFont="1" applyFill="1" applyBorder="1" applyAlignment="1">
      <alignment wrapText="1"/>
    </xf>
    <xf numFmtId="0" fontId="13" fillId="70" borderId="61" xfId="0" applyFont="1" applyFill="1" applyBorder="1" applyAlignment="1">
      <alignment wrapText="1"/>
    </xf>
    <xf numFmtId="0" fontId="13" fillId="71" borderId="61" xfId="0" applyFont="1" applyFill="1" applyBorder="1" applyAlignment="1">
      <alignment wrapText="1"/>
    </xf>
    <xf numFmtId="0" fontId="13" fillId="72" borderId="61" xfId="0" applyFont="1" applyFill="1" applyBorder="1" applyAlignment="1">
      <alignment wrapText="1"/>
    </xf>
    <xf numFmtId="0" fontId="13" fillId="73" borderId="61" xfId="0" applyFont="1" applyFill="1" applyBorder="1" applyAlignment="1">
      <alignment wrapText="1"/>
    </xf>
    <xf numFmtId="0" fontId="13" fillId="74" borderId="61" xfId="0" applyFont="1" applyFill="1" applyBorder="1" applyAlignment="1">
      <alignment wrapText="1"/>
    </xf>
    <xf numFmtId="0" fontId="13" fillId="75" borderId="61" xfId="0" applyFont="1" applyFill="1" applyBorder="1" applyAlignment="1">
      <alignment wrapText="1"/>
    </xf>
    <xf numFmtId="0" fontId="13" fillId="76" borderId="61" xfId="0" applyFont="1" applyFill="1" applyBorder="1" applyAlignment="1">
      <alignment wrapText="1"/>
    </xf>
    <xf numFmtId="0" fontId="13" fillId="77" borderId="61" xfId="0" applyFont="1" applyFill="1" applyBorder="1" applyAlignment="1">
      <alignment wrapText="1"/>
    </xf>
    <xf numFmtId="0" fontId="13" fillId="78" borderId="61" xfId="0" applyFont="1" applyFill="1" applyBorder="1" applyAlignment="1">
      <alignment wrapText="1"/>
    </xf>
    <xf numFmtId="0" fontId="13" fillId="79" borderId="61" xfId="0" applyFont="1" applyFill="1" applyBorder="1" applyAlignment="1">
      <alignment wrapText="1"/>
    </xf>
    <xf numFmtId="0" fontId="13" fillId="80" borderId="61" xfId="0" applyFont="1" applyFill="1" applyBorder="1" applyAlignment="1">
      <alignment wrapText="1"/>
    </xf>
    <xf numFmtId="0" fontId="13" fillId="81" borderId="61" xfId="0" applyFont="1" applyFill="1" applyBorder="1" applyAlignment="1">
      <alignment wrapText="1"/>
    </xf>
    <xf numFmtId="0" fontId="13" fillId="82" borderId="61" xfId="0" applyFont="1" applyFill="1" applyBorder="1" applyAlignment="1">
      <alignment wrapText="1"/>
    </xf>
    <xf numFmtId="0" fontId="13" fillId="83" borderId="61" xfId="0" applyFont="1" applyFill="1" applyBorder="1" applyAlignment="1">
      <alignment wrapText="1"/>
    </xf>
    <xf numFmtId="0" fontId="13" fillId="84" borderId="61" xfId="0" applyFont="1" applyFill="1" applyBorder="1" applyAlignment="1">
      <alignment wrapText="1"/>
    </xf>
    <xf numFmtId="0" fontId="13" fillId="85" borderId="61" xfId="0" applyFont="1" applyFill="1" applyBorder="1" applyAlignment="1">
      <alignment wrapText="1"/>
    </xf>
    <xf numFmtId="0" fontId="13" fillId="86" borderId="61" xfId="0" applyFont="1" applyFill="1" applyBorder="1" applyAlignment="1">
      <alignment wrapText="1"/>
    </xf>
    <xf numFmtId="0" fontId="13" fillId="87" borderId="61" xfId="0" applyFont="1" applyFill="1" applyBorder="1" applyAlignment="1">
      <alignment wrapText="1"/>
    </xf>
    <xf numFmtId="0" fontId="13" fillId="88" borderId="61" xfId="0" applyFont="1" applyFill="1" applyBorder="1" applyAlignment="1">
      <alignment wrapText="1"/>
    </xf>
    <xf numFmtId="0" fontId="13" fillId="89" borderId="61" xfId="0" applyFont="1" applyFill="1" applyBorder="1" applyAlignment="1">
      <alignment wrapText="1"/>
    </xf>
    <xf numFmtId="0" fontId="13" fillId="90" borderId="61" xfId="0" applyFont="1" applyFill="1" applyBorder="1" applyAlignment="1">
      <alignment wrapText="1"/>
    </xf>
    <xf numFmtId="0" fontId="13" fillId="91" borderId="61" xfId="0" applyFont="1" applyFill="1" applyBorder="1" applyAlignment="1">
      <alignment wrapText="1"/>
    </xf>
    <xf numFmtId="0" fontId="13" fillId="92" borderId="61" xfId="0" applyFont="1" applyFill="1" applyBorder="1" applyAlignment="1">
      <alignment wrapText="1"/>
    </xf>
    <xf numFmtId="0" fontId="13" fillId="93" borderId="61" xfId="0" applyFont="1" applyFill="1" applyBorder="1" applyAlignment="1">
      <alignment wrapText="1"/>
    </xf>
    <xf numFmtId="0" fontId="13" fillId="94" borderId="61" xfId="0" applyFont="1" applyFill="1" applyBorder="1" applyAlignment="1">
      <alignment wrapText="1"/>
    </xf>
    <xf numFmtId="0" fontId="13" fillId="95" borderId="61" xfId="0" applyFont="1" applyFill="1" applyBorder="1" applyAlignment="1">
      <alignment wrapText="1"/>
    </xf>
    <xf numFmtId="0" fontId="13" fillId="96" borderId="61" xfId="0" applyFont="1" applyFill="1" applyBorder="1" applyAlignment="1">
      <alignment wrapText="1"/>
    </xf>
    <xf numFmtId="0" fontId="13" fillId="97" borderId="61" xfId="0" applyFont="1" applyFill="1" applyBorder="1" applyAlignment="1">
      <alignment wrapText="1"/>
    </xf>
    <xf numFmtId="0" fontId="13" fillId="98" borderId="61" xfId="0" applyFont="1" applyFill="1" applyBorder="1" applyAlignment="1">
      <alignment wrapText="1"/>
    </xf>
    <xf numFmtId="0" fontId="13" fillId="99" borderId="61" xfId="0" applyFont="1" applyFill="1" applyBorder="1" applyAlignment="1">
      <alignment wrapText="1"/>
    </xf>
    <xf numFmtId="0" fontId="13" fillId="100" borderId="61" xfId="0" applyFont="1" applyFill="1" applyBorder="1" applyAlignment="1">
      <alignment wrapText="1"/>
    </xf>
    <xf numFmtId="0" fontId="13" fillId="101" borderId="61" xfId="0" applyFont="1" applyFill="1" applyBorder="1" applyAlignment="1">
      <alignment wrapText="1"/>
    </xf>
    <xf numFmtId="0" fontId="13" fillId="102" borderId="61" xfId="0" applyFont="1" applyFill="1" applyBorder="1" applyAlignment="1">
      <alignment wrapText="1"/>
    </xf>
    <xf numFmtId="0" fontId="13" fillId="103" borderId="61" xfId="0" applyFont="1" applyFill="1" applyBorder="1" applyAlignment="1">
      <alignment wrapText="1"/>
    </xf>
    <xf numFmtId="0" fontId="13" fillId="104" borderId="61" xfId="0" applyFont="1" applyFill="1" applyBorder="1" applyAlignment="1">
      <alignment wrapText="1"/>
    </xf>
    <xf numFmtId="0" fontId="13" fillId="105" borderId="61" xfId="0" applyFont="1" applyFill="1" applyBorder="1" applyAlignment="1">
      <alignment wrapText="1"/>
    </xf>
    <xf numFmtId="0" fontId="13" fillId="106" borderId="61" xfId="0" applyFont="1" applyFill="1" applyBorder="1" applyAlignment="1">
      <alignment wrapText="1"/>
    </xf>
    <xf numFmtId="0" fontId="13" fillId="107" borderId="61" xfId="0" applyFont="1" applyFill="1" applyBorder="1" applyAlignment="1">
      <alignment wrapText="1"/>
    </xf>
    <xf numFmtId="0" fontId="13" fillId="108" borderId="61" xfId="0" applyFont="1" applyFill="1" applyBorder="1" applyAlignment="1">
      <alignment wrapText="1"/>
    </xf>
    <xf numFmtId="0" fontId="13" fillId="109" borderId="61" xfId="0" applyFont="1" applyFill="1" applyBorder="1" applyAlignment="1">
      <alignment wrapText="1"/>
    </xf>
    <xf numFmtId="0" fontId="13" fillId="110" borderId="61" xfId="0" applyFont="1" applyFill="1" applyBorder="1" applyAlignment="1">
      <alignment wrapText="1"/>
    </xf>
    <xf numFmtId="0" fontId="13" fillId="111" borderId="61" xfId="0" applyFont="1" applyFill="1" applyBorder="1" applyAlignment="1">
      <alignment wrapText="1"/>
    </xf>
    <xf numFmtId="0" fontId="13" fillId="112" borderId="61" xfId="0" applyFont="1" applyFill="1" applyBorder="1" applyAlignment="1">
      <alignment wrapText="1"/>
    </xf>
    <xf numFmtId="0" fontId="13" fillId="113" borderId="61" xfId="0" applyFont="1" applyFill="1" applyBorder="1" applyAlignment="1">
      <alignment wrapText="1"/>
    </xf>
    <xf numFmtId="0" fontId="13" fillId="114" borderId="61" xfId="0" applyFont="1" applyFill="1" applyBorder="1" applyAlignment="1">
      <alignment wrapText="1"/>
    </xf>
    <xf numFmtId="0" fontId="13" fillId="115" borderId="61" xfId="0" applyFont="1" applyFill="1" applyBorder="1" applyAlignment="1">
      <alignment wrapText="1"/>
    </xf>
    <xf numFmtId="0" fontId="13" fillId="116" borderId="61" xfId="0" applyFont="1" applyFill="1" applyBorder="1" applyAlignment="1">
      <alignment wrapText="1"/>
    </xf>
    <xf numFmtId="0" fontId="13" fillId="117" borderId="61" xfId="0" applyFont="1" applyFill="1" applyBorder="1" applyAlignment="1">
      <alignment wrapText="1"/>
    </xf>
    <xf numFmtId="0" fontId="0" fillId="0" borderId="62" xfId="0" applyBorder="1"/>
    <xf numFmtId="49" fontId="8" fillId="0" borderId="0" xfId="1" applyNumberFormat="1" applyFont="1" applyBorder="1"/>
    <xf numFmtId="49" fontId="8" fillId="0" borderId="0" xfId="0" applyNumberFormat="1" applyFont="1" applyBorder="1"/>
    <xf numFmtId="0" fontId="13" fillId="0" borderId="0" xfId="0" applyFont="1" applyFill="1" applyBorder="1" applyAlignment="1">
      <alignment wrapText="1"/>
    </xf>
    <xf numFmtId="0" fontId="0" fillId="0" borderId="3" xfId="0" applyFill="1" applyBorder="1"/>
    <xf numFmtId="0" fontId="14" fillId="0" borderId="0" xfId="3"/>
    <xf numFmtId="0" fontId="14" fillId="0" borderId="26" xfId="3" applyBorder="1"/>
    <xf numFmtId="9" fontId="14" fillId="0" borderId="28" xfId="3" applyNumberFormat="1" applyBorder="1"/>
    <xf numFmtId="0" fontId="12" fillId="6" borderId="14" xfId="3" applyFont="1" applyFill="1" applyBorder="1" applyAlignment="1">
      <alignment horizontal="center" vertical="center"/>
    </xf>
    <xf numFmtId="0" fontId="12" fillId="6" borderId="3" xfId="3" applyFont="1" applyFill="1" applyBorder="1" applyAlignment="1">
      <alignment horizontal="center" vertical="center"/>
    </xf>
    <xf numFmtId="0" fontId="12" fillId="6" borderId="45" xfId="3" applyFont="1" applyFill="1" applyBorder="1" applyAlignment="1">
      <alignment horizontal="center" vertical="center"/>
    </xf>
    <xf numFmtId="0" fontId="12" fillId="6" borderId="45" xfId="3" applyFont="1" applyFill="1" applyBorder="1" applyAlignment="1">
      <alignment horizontal="center" vertical="center" wrapText="1"/>
    </xf>
    <xf numFmtId="0" fontId="12" fillId="6" borderId="8" xfId="3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1" fontId="12" fillId="0" borderId="3" xfId="3" applyNumberFormat="1" applyFont="1" applyFill="1" applyBorder="1" applyAlignment="1">
      <alignment horizontal="center" vertical="center"/>
    </xf>
    <xf numFmtId="1" fontId="12" fillId="0" borderId="45" xfId="3" applyNumberFormat="1" applyFont="1" applyFill="1" applyBorder="1" applyAlignment="1">
      <alignment horizontal="center" vertical="center"/>
    </xf>
    <xf numFmtId="165" fontId="15" fillId="4" borderId="3" xfId="4" applyNumberFormat="1" applyFill="1" applyBorder="1"/>
    <xf numFmtId="0" fontId="14" fillId="4" borderId="3" xfId="3" applyFill="1" applyBorder="1"/>
    <xf numFmtId="1" fontId="12" fillId="0" borderId="24" xfId="3" applyNumberFormat="1" applyFont="1" applyFill="1" applyBorder="1" applyAlignment="1">
      <alignment horizontal="center" vertical="center"/>
    </xf>
    <xf numFmtId="1" fontId="12" fillId="0" borderId="47" xfId="3" applyNumberFormat="1" applyFont="1" applyFill="1" applyBorder="1" applyAlignment="1">
      <alignment horizontal="center" vertical="center"/>
    </xf>
    <xf numFmtId="0" fontId="14" fillId="4" borderId="0" xfId="3" applyFill="1"/>
    <xf numFmtId="164" fontId="0" fillId="4" borderId="3" xfId="5" applyFont="1" applyFill="1" applyBorder="1"/>
    <xf numFmtId="0" fontId="12" fillId="0" borderId="3" xfId="3" applyFont="1" applyFill="1" applyBorder="1" applyAlignment="1">
      <alignment horizontal="center" vertical="center"/>
    </xf>
    <xf numFmtId="44" fontId="0" fillId="4" borderId="3" xfId="6" applyFont="1" applyFill="1" applyBorder="1" applyAlignment="1">
      <alignment horizontal="center" vertical="center"/>
    </xf>
    <xf numFmtId="0" fontId="11" fillId="4" borderId="3" xfId="7" applyFont="1" applyFill="1" applyBorder="1" applyAlignment="1">
      <alignment horizontal="center" vertical="center"/>
    </xf>
    <xf numFmtId="0" fontId="14" fillId="0" borderId="3" xfId="3" applyBorder="1"/>
    <xf numFmtId="0" fontId="14" fillId="0" borderId="34" xfId="3" applyBorder="1"/>
    <xf numFmtId="0" fontId="14" fillId="0" borderId="9" xfId="3" applyBorder="1"/>
    <xf numFmtId="164" fontId="0" fillId="0" borderId="0" xfId="5" applyFont="1" applyBorder="1"/>
    <xf numFmtId="0" fontId="14" fillId="0" borderId="0" xfId="3" applyBorder="1"/>
    <xf numFmtId="165" fontId="11" fillId="4" borderId="3" xfId="7" applyNumberFormat="1" applyFill="1" applyBorder="1" applyAlignment="1">
      <alignment horizontal="center" vertical="center"/>
    </xf>
    <xf numFmtId="0" fontId="14" fillId="0" borderId="0" xfId="3" quotePrefix="1"/>
    <xf numFmtId="0" fontId="12" fillId="0" borderId="24" xfId="3" applyFont="1" applyFill="1" applyBorder="1" applyAlignment="1">
      <alignment horizontal="center" vertical="center"/>
    </xf>
    <xf numFmtId="165" fontId="11" fillId="0" borderId="3" xfId="7" applyNumberFormat="1" applyBorder="1" applyAlignment="1">
      <alignment horizontal="center" vertical="center"/>
    </xf>
    <xf numFmtId="164" fontId="0" fillId="0" borderId="3" xfId="5" applyFont="1" applyBorder="1"/>
    <xf numFmtId="0" fontId="14" fillId="0" borderId="19" xfId="3" applyBorder="1" applyAlignment="1">
      <alignment horizontal="center"/>
    </xf>
    <xf numFmtId="1" fontId="12" fillId="0" borderId="3" xfId="3" quotePrefix="1" applyNumberFormat="1" applyFont="1" applyFill="1" applyBorder="1" applyAlignment="1">
      <alignment horizontal="center" vertical="center"/>
    </xf>
    <xf numFmtId="0" fontId="14" fillId="0" borderId="3" xfId="3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1" fontId="14" fillId="0" borderId="3" xfId="3" applyNumberFormat="1" applyFont="1" applyFill="1" applyBorder="1" applyAlignment="1">
      <alignment horizontal="center" vertical="center"/>
    </xf>
    <xf numFmtId="0" fontId="14" fillId="0" borderId="24" xfId="3" applyFill="1" applyBorder="1" applyAlignment="1">
      <alignment horizontal="center" vertical="center"/>
    </xf>
    <xf numFmtId="1" fontId="14" fillId="0" borderId="24" xfId="3" applyNumberFormat="1" applyFont="1" applyFill="1" applyBorder="1" applyAlignment="1">
      <alignment horizontal="center" vertical="center"/>
    </xf>
    <xf numFmtId="0" fontId="14" fillId="0" borderId="19" xfId="3" applyBorder="1" applyAlignment="1">
      <alignment horizontal="center" vertical="center"/>
    </xf>
    <xf numFmtId="0" fontId="14" fillId="9" borderId="19" xfId="3" applyFill="1" applyBorder="1" applyAlignment="1">
      <alignment horizontal="center"/>
    </xf>
    <xf numFmtId="0" fontId="12" fillId="9" borderId="19" xfId="3" applyFont="1" applyFill="1" applyBorder="1" applyAlignment="1">
      <alignment horizontal="center" vertical="center"/>
    </xf>
    <xf numFmtId="0" fontId="12" fillId="9" borderId="20" xfId="3" applyFont="1" applyFill="1" applyBorder="1" applyAlignment="1">
      <alignment horizontal="center" vertical="center"/>
    </xf>
    <xf numFmtId="0" fontId="12" fillId="9" borderId="3" xfId="3" applyFont="1" applyFill="1" applyBorder="1" applyAlignment="1">
      <alignment horizontal="center" vertical="center"/>
    </xf>
    <xf numFmtId="0" fontId="12" fillId="9" borderId="45" xfId="3" applyFont="1" applyFill="1" applyBorder="1" applyAlignment="1">
      <alignment horizontal="center" vertical="center" wrapText="1"/>
    </xf>
    <xf numFmtId="49" fontId="12" fillId="9" borderId="22" xfId="3" applyNumberFormat="1" applyFont="1" applyFill="1" applyBorder="1" applyAlignment="1">
      <alignment horizontal="center" vertical="center"/>
    </xf>
    <xf numFmtId="1" fontId="12" fillId="9" borderId="3" xfId="3" applyNumberFormat="1" applyFont="1" applyFill="1" applyBorder="1" applyAlignment="1">
      <alignment horizontal="center" vertical="center"/>
    </xf>
    <xf numFmtId="1" fontId="12" fillId="9" borderId="24" xfId="3" applyNumberFormat="1" applyFont="1" applyFill="1" applyBorder="1" applyAlignment="1">
      <alignment horizontal="center" vertical="center"/>
    </xf>
    <xf numFmtId="0" fontId="12" fillId="6" borderId="3" xfId="3" applyFont="1" applyFill="1" applyBorder="1" applyAlignment="1">
      <alignment horizontal="center" vertical="center" wrapText="1"/>
    </xf>
    <xf numFmtId="49" fontId="12" fillId="6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12" fillId="0" borderId="0" xfId="3" applyNumberFormat="1" applyFont="1" applyFill="1" applyBorder="1" applyAlignment="1">
      <alignment horizontal="center" vertical="center"/>
    </xf>
    <xf numFmtId="44" fontId="12" fillId="0" borderId="0" xfId="3" applyNumberFormat="1" applyFont="1" applyFill="1" applyBorder="1" applyAlignment="1">
      <alignment horizontal="center" vertical="center"/>
    </xf>
    <xf numFmtId="0" fontId="14" fillId="0" borderId="0" xfId="3" applyFill="1" applyBorder="1"/>
    <xf numFmtId="49" fontId="12" fillId="0" borderId="0" xfId="3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5" xfId="0" applyBorder="1" applyAlignment="1">
      <alignment horizontal="center"/>
    </xf>
    <xf numFmtId="0" fontId="11" fillId="0" borderId="0" xfId="45" applyAlignment="1"/>
    <xf numFmtId="0" fontId="11" fillId="0" borderId="0" xfId="45" applyFont="1" applyAlignment="1"/>
    <xf numFmtId="0" fontId="7" fillId="0" borderId="0" xfId="16"/>
    <xf numFmtId="0" fontId="7" fillId="0" borderId="56" xfId="16" applyBorder="1"/>
    <xf numFmtId="0" fontId="7" fillId="0" borderId="65" xfId="16" applyBorder="1"/>
    <xf numFmtId="0" fontId="7" fillId="0" borderId="48" xfId="16" applyBorder="1"/>
    <xf numFmtId="0" fontId="7" fillId="0" borderId="12" xfId="16" applyBorder="1" applyAlignment="1">
      <alignment horizontal="center"/>
    </xf>
    <xf numFmtId="0" fontId="7" fillId="0" borderId="26" xfId="16" applyBorder="1" applyAlignment="1">
      <alignment horizontal="center" vertical="center"/>
    </xf>
    <xf numFmtId="0" fontId="7" fillId="0" borderId="27" xfId="16" applyBorder="1" applyAlignment="1">
      <alignment horizontal="center" vertical="center"/>
    </xf>
    <xf numFmtId="0" fontId="7" fillId="0" borderId="28" xfId="16" applyBorder="1" applyAlignment="1">
      <alignment horizontal="center" vertical="center"/>
    </xf>
    <xf numFmtId="0" fontId="7" fillId="0" borderId="0" xfId="16" applyFill="1" applyBorder="1" applyAlignment="1">
      <alignment horizontal="center" vertical="center" wrapText="1"/>
    </xf>
    <xf numFmtId="165" fontId="7" fillId="0" borderId="2" xfId="16" applyNumberFormat="1" applyBorder="1" applyAlignment="1">
      <alignment horizontal="center" vertical="center"/>
    </xf>
    <xf numFmtId="166" fontId="7" fillId="0" borderId="0" xfId="16" applyNumberFormat="1"/>
    <xf numFmtId="166" fontId="7" fillId="0" borderId="0" xfId="16" applyNumberFormat="1" applyAlignment="1">
      <alignment horizontal="center" vertical="center"/>
    </xf>
    <xf numFmtId="0" fontId="7" fillId="0" borderId="0" xfId="16" applyFill="1"/>
    <xf numFmtId="0" fontId="23" fillId="0" borderId="45" xfId="0" applyFont="1" applyBorder="1" applyAlignment="1">
      <alignment horizontal="center"/>
    </xf>
    <xf numFmtId="0" fontId="29" fillId="0" borderId="45" xfId="4" applyFont="1" applyBorder="1" applyAlignment="1">
      <alignment horizontal="center"/>
    </xf>
    <xf numFmtId="0" fontId="29" fillId="144" borderId="45" xfId="4" applyFont="1" applyFill="1" applyBorder="1" applyAlignment="1">
      <alignment horizontal="center"/>
    </xf>
    <xf numFmtId="0" fontId="29" fillId="145" borderId="45" xfId="4" applyFont="1" applyFill="1" applyBorder="1" applyAlignment="1">
      <alignment horizontal="center"/>
    </xf>
    <xf numFmtId="0" fontId="29" fillId="6" borderId="45" xfId="4" applyFont="1" applyFill="1" applyBorder="1" applyAlignment="1">
      <alignment horizontal="center"/>
    </xf>
    <xf numFmtId="0" fontId="29" fillId="5" borderId="45" xfId="4" applyFont="1" applyFill="1" applyBorder="1" applyAlignment="1">
      <alignment horizontal="center"/>
    </xf>
    <xf numFmtId="0" fontId="23" fillId="146" borderId="45" xfId="0" applyFont="1" applyFill="1" applyBorder="1" applyAlignment="1">
      <alignment horizontal="center"/>
    </xf>
    <xf numFmtId="0" fontId="23" fillId="0" borderId="45" xfId="0" applyFont="1" applyFill="1" applyBorder="1" applyAlignment="1">
      <alignment horizontal="center"/>
    </xf>
    <xf numFmtId="0" fontId="29" fillId="0" borderId="45" xfId="4" applyFont="1" applyFill="1" applyBorder="1" applyAlignment="1">
      <alignment horizontal="center"/>
    </xf>
    <xf numFmtId="0" fontId="29" fillId="147" borderId="45" xfId="4" applyFont="1" applyFill="1" applyBorder="1" applyAlignment="1">
      <alignment horizontal="center"/>
    </xf>
    <xf numFmtId="0" fontId="29" fillId="148" borderId="45" xfId="4" applyFont="1" applyFill="1" applyBorder="1" applyAlignment="1">
      <alignment horizontal="center"/>
    </xf>
    <xf numFmtId="0" fontId="29" fillId="4" borderId="45" xfId="4" applyFont="1" applyFill="1" applyBorder="1" applyAlignment="1">
      <alignment horizontal="center"/>
    </xf>
    <xf numFmtId="0" fontId="29" fillId="8" borderId="45" xfId="4" applyFont="1" applyFill="1" applyBorder="1" applyAlignment="1">
      <alignment horizontal="center"/>
    </xf>
    <xf numFmtId="0" fontId="23" fillId="149" borderId="45" xfId="0" applyFont="1" applyFill="1" applyBorder="1" applyAlignment="1">
      <alignment horizontal="center"/>
    </xf>
    <xf numFmtId="0" fontId="23" fillId="147" borderId="45" xfId="0" applyFont="1" applyFill="1" applyBorder="1" applyAlignment="1">
      <alignment horizontal="center"/>
    </xf>
    <xf numFmtId="0" fontId="23" fillId="150" borderId="45" xfId="0" applyFont="1" applyFill="1" applyBorder="1" applyAlignment="1">
      <alignment horizontal="center"/>
    </xf>
    <xf numFmtId="0" fontId="23" fillId="2" borderId="45" xfId="0" applyFont="1" applyFill="1" applyBorder="1" applyAlignment="1">
      <alignment horizontal="center"/>
    </xf>
    <xf numFmtId="0" fontId="23" fillId="151" borderId="45" xfId="0" applyFont="1" applyFill="1" applyBorder="1" applyAlignment="1">
      <alignment horizontal="center"/>
    </xf>
    <xf numFmtId="0" fontId="23" fillId="152" borderId="45" xfId="0" applyFont="1" applyFill="1" applyBorder="1" applyAlignment="1">
      <alignment horizontal="center"/>
    </xf>
    <xf numFmtId="0" fontId="23" fillId="153" borderId="45" xfId="0" applyFont="1" applyFill="1" applyBorder="1" applyAlignment="1">
      <alignment horizontal="center"/>
    </xf>
    <xf numFmtId="0" fontId="23" fillId="144" borderId="45" xfId="0" applyFont="1" applyFill="1" applyBorder="1" applyAlignment="1">
      <alignment horizontal="center"/>
    </xf>
    <xf numFmtId="0" fontId="23" fillId="154" borderId="45" xfId="0" applyFont="1" applyFill="1" applyBorder="1" applyAlignment="1">
      <alignment horizontal="center"/>
    </xf>
    <xf numFmtId="0" fontId="29" fillId="2" borderId="45" xfId="4" applyFont="1" applyFill="1" applyBorder="1" applyAlignment="1">
      <alignment horizontal="center"/>
    </xf>
    <xf numFmtId="0" fontId="23" fillId="4" borderId="45" xfId="0" applyFont="1" applyFill="1" applyBorder="1" applyAlignment="1">
      <alignment horizontal="center"/>
    </xf>
    <xf numFmtId="0" fontId="23" fillId="143" borderId="45" xfId="0" applyFont="1" applyFill="1" applyBorder="1" applyAlignment="1">
      <alignment horizontal="center"/>
    </xf>
    <xf numFmtId="0" fontId="23" fillId="155" borderId="45" xfId="0" applyFont="1" applyFill="1" applyBorder="1" applyAlignment="1">
      <alignment horizontal="center"/>
    </xf>
    <xf numFmtId="0" fontId="23" fillId="145" borderId="45" xfId="0" applyFont="1" applyFill="1" applyBorder="1" applyAlignment="1">
      <alignment horizontal="center"/>
    </xf>
    <xf numFmtId="0" fontId="29" fillId="153" borderId="45" xfId="4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3" xfId="4" applyFont="1" applyBorder="1" applyAlignment="1">
      <alignment horizontal="center"/>
    </xf>
    <xf numFmtId="166" fontId="0" fillId="0" borderId="3" xfId="0" applyNumberFormat="1" applyFill="1" applyBorder="1"/>
    <xf numFmtId="0" fontId="18" fillId="0" borderId="3" xfId="4" applyFont="1" applyFill="1" applyBorder="1" applyAlignment="1">
      <alignment horizontal="center"/>
    </xf>
    <xf numFmtId="0" fontId="18" fillId="0" borderId="9" xfId="4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149" borderId="3" xfId="0" applyFill="1" applyBorder="1" applyAlignment="1">
      <alignment horizontal="center"/>
    </xf>
    <xf numFmtId="0" fontId="0" fillId="0" borderId="3" xfId="0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/>
    <xf numFmtId="0" fontId="0" fillId="0" borderId="15" xfId="0" applyFill="1" applyBorder="1" applyAlignment="1" applyProtection="1">
      <alignment horizontal="center"/>
    </xf>
    <xf numFmtId="0" fontId="0" fillId="0" borderId="45" xfId="0" applyFill="1" applyBorder="1" applyAlignment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11" fillId="0" borderId="0" xfId="45"/>
    <xf numFmtId="166" fontId="11" fillId="0" borderId="0" xfId="45" applyNumberFormat="1"/>
    <xf numFmtId="0" fontId="30" fillId="0" borderId="45" xfId="45" applyFont="1" applyFill="1" applyBorder="1" applyAlignment="1">
      <alignment vertical="center"/>
    </xf>
    <xf numFmtId="0" fontId="11" fillId="0" borderId="0" xfId="45" applyBorder="1"/>
    <xf numFmtId="0" fontId="11" fillId="0" borderId="0" xfId="45" applyFill="1"/>
    <xf numFmtId="0" fontId="0" fillId="4" borderId="9" xfId="0" applyFill="1" applyBorder="1" applyAlignment="1">
      <alignment horizontal="center" vertical="center" wrapText="1"/>
    </xf>
    <xf numFmtId="0" fontId="11" fillId="0" borderId="0" xfId="45" applyFont="1" applyFill="1" applyAlignment="1"/>
    <xf numFmtId="165" fontId="0" fillId="156" borderId="3" xfId="0" applyNumberFormat="1" applyFill="1" applyBorder="1" applyAlignment="1">
      <alignment horizontal="center" vertical="center"/>
    </xf>
    <xf numFmtId="165" fontId="0" fillId="156" borderId="19" xfId="0" applyNumberFormat="1" applyFill="1" applyBorder="1" applyAlignment="1">
      <alignment horizontal="center" vertical="center"/>
    </xf>
    <xf numFmtId="165" fontId="0" fillId="156" borderId="24" xfId="0" applyNumberFormat="1" applyFill="1" applyBorder="1" applyAlignment="1">
      <alignment horizontal="center" vertical="center"/>
    </xf>
    <xf numFmtId="0" fontId="0" fillId="0" borderId="26" xfId="0" applyBorder="1" applyAlignment="1"/>
    <xf numFmtId="165" fontId="0" fillId="156" borderId="27" xfId="0" applyNumberFormat="1" applyFill="1" applyBorder="1" applyAlignment="1">
      <alignment horizontal="center" vertical="center"/>
    </xf>
    <xf numFmtId="166" fontId="11" fillId="9" borderId="0" xfId="45" applyNumberFormat="1" applyFill="1"/>
    <xf numFmtId="0" fontId="0" fillId="2" borderId="3" xfId="0" applyFill="1" applyBorder="1"/>
    <xf numFmtId="0" fontId="0" fillId="0" borderId="3" xfId="0" applyFont="1" applyBorder="1"/>
    <xf numFmtId="0" fontId="34" fillId="153" borderId="3" xfId="0" applyFont="1" applyFill="1" applyBorder="1" applyAlignment="1">
      <alignment horizontal="left"/>
    </xf>
    <xf numFmtId="0" fontId="0" fillId="142" borderId="3" xfId="0" applyFill="1" applyBorder="1"/>
    <xf numFmtId="166" fontId="0" fillId="2" borderId="2" xfId="0" applyNumberFormat="1" applyFill="1" applyBorder="1" applyAlignment="1">
      <alignment horizontal="center" vertical="center"/>
    </xf>
    <xf numFmtId="0" fontId="14" fillId="0" borderId="0" xfId="3" applyProtection="1"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0" fontId="7" fillId="0" borderId="68" xfId="16" applyFill="1" applyBorder="1" applyAlignment="1">
      <alignment horizontal="center" vertical="center"/>
    </xf>
    <xf numFmtId="0" fontId="7" fillId="0" borderId="68" xfId="16" applyFill="1" applyBorder="1" applyAlignment="1">
      <alignment horizontal="center" vertical="center" wrapText="1"/>
    </xf>
    <xf numFmtId="0" fontId="7" fillId="0" borderId="68" xfId="16" applyBorder="1" applyAlignment="1">
      <alignment wrapText="1"/>
    </xf>
    <xf numFmtId="165" fontId="7" fillId="4" borderId="53" xfId="16" applyNumberFormat="1" applyFill="1" applyBorder="1"/>
    <xf numFmtId="165" fontId="7" fillId="143" borderId="49" xfId="16" applyNumberFormat="1" applyFill="1" applyBorder="1"/>
    <xf numFmtId="0" fontId="7" fillId="4" borderId="69" xfId="16" applyFill="1" applyBorder="1" applyAlignment="1">
      <alignment horizontal="center" vertical="center" wrapText="1"/>
    </xf>
    <xf numFmtId="0" fontId="7" fillId="143" borderId="70" xfId="16" applyFill="1" applyBorder="1" applyAlignment="1">
      <alignment horizontal="center" vertical="center" wrapText="1"/>
    </xf>
    <xf numFmtId="0" fontId="7" fillId="9" borderId="71" xfId="16" applyFill="1" applyBorder="1" applyAlignment="1">
      <alignment horizontal="center" vertical="center" wrapText="1"/>
    </xf>
    <xf numFmtId="165" fontId="7" fillId="9" borderId="50" xfId="16" applyNumberFormat="1" applyFill="1" applyBorder="1"/>
    <xf numFmtId="0" fontId="7" fillId="4" borderId="72" xfId="16" applyFill="1" applyBorder="1" applyAlignment="1">
      <alignment horizontal="center" vertical="center" wrapText="1"/>
    </xf>
    <xf numFmtId="0" fontId="7" fillId="143" borderId="72" xfId="16" applyFill="1" applyBorder="1" applyAlignment="1">
      <alignment horizontal="center" vertical="center" wrapText="1"/>
    </xf>
    <xf numFmtId="0" fontId="7" fillId="9" borderId="72" xfId="16" applyFill="1" applyBorder="1" applyAlignment="1">
      <alignment horizontal="center" vertical="center" wrapText="1"/>
    </xf>
    <xf numFmtId="0" fontId="7" fillId="4" borderId="56" xfId="16" applyFill="1" applyBorder="1" applyAlignment="1">
      <alignment horizontal="center" vertical="center" wrapText="1"/>
    </xf>
    <xf numFmtId="0" fontId="7" fillId="143" borderId="56" xfId="16" applyFill="1" applyBorder="1" applyAlignment="1">
      <alignment horizontal="center" vertical="center" wrapText="1"/>
    </xf>
    <xf numFmtId="0" fontId="7" fillId="9" borderId="56" xfId="16" applyFill="1" applyBorder="1" applyAlignment="1">
      <alignment horizontal="center" vertical="center" wrapText="1"/>
    </xf>
    <xf numFmtId="0" fontId="7" fillId="0" borderId="67" xfId="16" applyFill="1" applyBorder="1"/>
    <xf numFmtId="0" fontId="7" fillId="0" borderId="73" xfId="16" applyBorder="1" applyAlignment="1">
      <alignment horizontal="center" vertical="center"/>
    </xf>
    <xf numFmtId="0" fontId="23" fillId="2" borderId="55" xfId="0" applyFont="1" applyFill="1" applyBorder="1" applyAlignment="1">
      <alignment horizontal="center"/>
    </xf>
    <xf numFmtId="0" fontId="23" fillId="157" borderId="55" xfId="0" applyFont="1" applyFill="1" applyBorder="1" applyAlignment="1">
      <alignment horizontal="center"/>
    </xf>
    <xf numFmtId="0" fontId="0" fillId="2" borderId="2" xfId="0" applyNumberFormat="1" applyFill="1" applyBorder="1" applyAlignment="1">
      <alignment horizontal="center" vertical="center"/>
    </xf>
    <xf numFmtId="0" fontId="0" fillId="157" borderId="3" xfId="0" applyNumberFormat="1" applyFill="1" applyBorder="1" applyAlignment="1">
      <alignment horizontal="center" vertical="center"/>
    </xf>
    <xf numFmtId="0" fontId="0" fillId="157" borderId="9" xfId="0" applyNumberFormat="1" applyFill="1" applyBorder="1" applyAlignment="1">
      <alignment horizontal="center" vertical="center"/>
    </xf>
    <xf numFmtId="0" fontId="0" fillId="0" borderId="3" xfId="0" applyNumberFormat="1" applyFill="1" applyBorder="1"/>
    <xf numFmtId="0" fontId="0" fillId="0" borderId="0" xfId="0" applyNumberFormat="1" applyFill="1" applyBorder="1"/>
    <xf numFmtId="0" fontId="0" fillId="0" borderId="0" xfId="0" applyNumberFormat="1" applyFill="1"/>
    <xf numFmtId="0" fontId="0" fillId="0" borderId="45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18" fillId="0" borderId="3" xfId="4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7" fillId="0" borderId="27" xfId="16" applyBorder="1" applyAlignment="1">
      <alignment horizontal="center" vertical="center" wrapText="1"/>
    </xf>
    <xf numFmtId="0" fontId="7" fillId="0" borderId="3" xfId="16" applyBorder="1" applyAlignment="1">
      <alignment horizontal="center"/>
    </xf>
    <xf numFmtId="166" fontId="0" fillId="157" borderId="2" xfId="0" applyNumberFormat="1" applyFill="1" applyBorder="1" applyAlignment="1">
      <alignment horizontal="center" vertical="center"/>
    </xf>
    <xf numFmtId="166" fontId="0" fillId="0" borderId="2" xfId="0" applyNumberFormat="1" applyFill="1" applyBorder="1" applyAlignment="1">
      <alignment horizontal="center" vertical="center"/>
    </xf>
    <xf numFmtId="0" fontId="7" fillId="0" borderId="8" xfId="29" applyFont="1" applyFill="1" applyBorder="1" applyAlignment="1">
      <alignment horizontal="left" vertical="center"/>
    </xf>
    <xf numFmtId="0" fontId="0" fillId="158" borderId="3" xfId="0" applyFill="1" applyBorder="1"/>
    <xf numFmtId="49" fontId="8" fillId="0" borderId="46" xfId="1" applyNumberFormat="1" applyFont="1" applyBorder="1"/>
    <xf numFmtId="49" fontId="8" fillId="0" borderId="45" xfId="1" applyNumberFormat="1" applyFont="1" applyBorder="1"/>
    <xf numFmtId="49" fontId="8" fillId="0" borderId="45" xfId="1" applyNumberFormat="1" applyFont="1" applyFill="1" applyBorder="1"/>
    <xf numFmtId="49" fontId="8" fillId="0" borderId="47" xfId="1" applyNumberFormat="1" applyFont="1" applyBorder="1"/>
    <xf numFmtId="49" fontId="8" fillId="0" borderId="45" xfId="0" applyNumberFormat="1" applyFont="1" applyBorder="1"/>
    <xf numFmtId="49" fontId="8" fillId="0" borderId="11" xfId="1" applyNumberFormat="1" applyFont="1" applyBorder="1"/>
    <xf numFmtId="0" fontId="0" fillId="143" borderId="3" xfId="0" applyFill="1" applyBorder="1"/>
    <xf numFmtId="0" fontId="0" fillId="4" borderId="3" xfId="0" applyFill="1" applyBorder="1"/>
    <xf numFmtId="0" fontId="0" fillId="9" borderId="3" xfId="0" applyFill="1" applyBorder="1"/>
    <xf numFmtId="0" fontId="8" fillId="2" borderId="39" xfId="1" applyFont="1" applyFill="1" applyBorder="1" applyAlignment="1">
      <alignment vertical="center"/>
    </xf>
    <xf numFmtId="0" fontId="7" fillId="0" borderId="0" xfId="16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66" xfId="0" applyBorder="1" applyAlignment="1"/>
    <xf numFmtId="0" fontId="2" fillId="0" borderId="15" xfId="0" applyFont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156" borderId="15" xfId="0" applyNumberFormat="1" applyFill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left"/>
    </xf>
    <xf numFmtId="0" fontId="0" fillId="0" borderId="0" xfId="45" applyFont="1" applyAlignment="1"/>
    <xf numFmtId="0" fontId="0" fillId="0" borderId="0" xfId="45" applyFont="1" applyFill="1" applyAlignment="1"/>
    <xf numFmtId="0" fontId="0" fillId="0" borderId="0" xfId="0" applyNumberFormat="1"/>
    <xf numFmtId="0" fontId="0" fillId="159" borderId="3" xfId="0" applyFill="1" applyBorder="1"/>
    <xf numFmtId="0" fontId="35" fillId="0" borderId="0" xfId="0" applyFont="1"/>
    <xf numFmtId="0" fontId="35" fillId="0" borderId="0" xfId="0" applyFont="1" applyFill="1"/>
    <xf numFmtId="0" fontId="35" fillId="0" borderId="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2" fontId="0" fillId="0" borderId="3" xfId="0" applyNumberFormat="1" applyBorder="1"/>
    <xf numFmtId="0" fontId="23" fillId="0" borderId="3" xfId="0" applyFont="1" applyBorder="1" applyAlignment="1">
      <alignment horizontal="center"/>
    </xf>
    <xf numFmtId="0" fontId="29" fillId="0" borderId="3" xfId="4" applyFont="1" applyBorder="1" applyAlignment="1">
      <alignment horizontal="center"/>
    </xf>
    <xf numFmtId="0" fontId="29" fillId="144" borderId="3" xfId="4" applyFont="1" applyFill="1" applyBorder="1" applyAlignment="1">
      <alignment horizontal="center"/>
    </xf>
    <xf numFmtId="0" fontId="29" fillId="145" borderId="3" xfId="4" applyFont="1" applyFill="1" applyBorder="1" applyAlignment="1">
      <alignment horizontal="center"/>
    </xf>
    <xf numFmtId="0" fontId="29" fillId="6" borderId="3" xfId="4" applyFont="1" applyFill="1" applyBorder="1" applyAlignment="1">
      <alignment horizontal="center"/>
    </xf>
    <xf numFmtId="0" fontId="29" fillId="5" borderId="3" xfId="4" applyFont="1" applyFill="1" applyBorder="1" applyAlignment="1">
      <alignment horizontal="center"/>
    </xf>
    <xf numFmtId="0" fontId="23" fillId="146" borderId="3" xfId="0" applyFont="1" applyFill="1" applyBorder="1" applyAlignment="1">
      <alignment horizontal="center"/>
    </xf>
    <xf numFmtId="0" fontId="0" fillId="160" borderId="26" xfId="0" applyFill="1" applyBorder="1" applyAlignment="1"/>
    <xf numFmtId="0" fontId="23" fillId="0" borderId="3" xfId="0" applyFont="1" applyFill="1" applyBorder="1" applyAlignment="1">
      <alignment horizontal="center"/>
    </xf>
    <xf numFmtId="0" fontId="29" fillId="0" borderId="3" xfId="4" applyFont="1" applyFill="1" applyBorder="1" applyAlignment="1">
      <alignment horizontal="center"/>
    </xf>
    <xf numFmtId="0" fontId="29" fillId="147" borderId="3" xfId="4" applyFont="1" applyFill="1" applyBorder="1" applyAlignment="1">
      <alignment horizontal="center"/>
    </xf>
    <xf numFmtId="0" fontId="29" fillId="148" borderId="3" xfId="4" applyFont="1" applyFill="1" applyBorder="1" applyAlignment="1">
      <alignment horizontal="center"/>
    </xf>
    <xf numFmtId="0" fontId="29" fillId="4" borderId="3" xfId="4" applyFont="1" applyFill="1" applyBorder="1" applyAlignment="1">
      <alignment horizontal="center"/>
    </xf>
    <xf numFmtId="0" fontId="29" fillId="8" borderId="3" xfId="4" applyFont="1" applyFill="1" applyBorder="1" applyAlignment="1">
      <alignment horizontal="center"/>
    </xf>
    <xf numFmtId="0" fontId="23" fillId="149" borderId="3" xfId="0" applyFont="1" applyFill="1" applyBorder="1" applyAlignment="1">
      <alignment horizontal="center"/>
    </xf>
    <xf numFmtId="0" fontId="23" fillId="147" borderId="3" xfId="0" applyFont="1" applyFill="1" applyBorder="1" applyAlignment="1">
      <alignment horizontal="center"/>
    </xf>
    <xf numFmtId="0" fontId="23" fillId="150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151" borderId="3" xfId="0" applyFont="1" applyFill="1" applyBorder="1" applyAlignment="1">
      <alignment horizontal="center"/>
    </xf>
    <xf numFmtId="0" fontId="23" fillId="152" borderId="3" xfId="0" applyFont="1" applyFill="1" applyBorder="1" applyAlignment="1">
      <alignment horizontal="center"/>
    </xf>
    <xf numFmtId="0" fontId="23" fillId="153" borderId="3" xfId="0" applyFont="1" applyFill="1" applyBorder="1" applyAlignment="1">
      <alignment horizontal="center"/>
    </xf>
    <xf numFmtId="0" fontId="23" fillId="144" borderId="3" xfId="0" applyFont="1" applyFill="1" applyBorder="1" applyAlignment="1">
      <alignment horizontal="center"/>
    </xf>
    <xf numFmtId="0" fontId="23" fillId="154" borderId="3" xfId="0" applyFont="1" applyFill="1" applyBorder="1" applyAlignment="1">
      <alignment horizontal="center"/>
    </xf>
    <xf numFmtId="0" fontId="29" fillId="2" borderId="3" xfId="4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3" fillId="143" borderId="3" xfId="0" applyFont="1" applyFill="1" applyBorder="1" applyAlignment="1">
      <alignment horizontal="center"/>
    </xf>
    <xf numFmtId="0" fontId="23" fillId="155" borderId="3" xfId="0" applyFont="1" applyFill="1" applyBorder="1" applyAlignment="1">
      <alignment horizontal="center"/>
    </xf>
    <xf numFmtId="0" fontId="23" fillId="145" borderId="3" xfId="0" applyFont="1" applyFill="1" applyBorder="1" applyAlignment="1">
      <alignment horizontal="center"/>
    </xf>
    <xf numFmtId="0" fontId="29" fillId="153" borderId="3" xfId="4" applyFont="1" applyFill="1" applyBorder="1" applyAlignment="1">
      <alignment horizontal="center"/>
    </xf>
    <xf numFmtId="0" fontId="0" fillId="160" borderId="26" xfId="0" applyFill="1" applyBorder="1"/>
    <xf numFmtId="2" fontId="0" fillId="0" borderId="2" xfId="0" applyNumberFormat="1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6" borderId="19" xfId="0" applyFill="1" applyBorder="1" applyAlignment="1">
      <alignment horizontal="center" vertical="center"/>
    </xf>
    <xf numFmtId="0" fontId="36" fillId="0" borderId="0" xfId="0" applyFont="1" applyFill="1"/>
    <xf numFmtId="0" fontId="36" fillId="0" borderId="0" xfId="0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0" borderId="0" xfId="0" applyFont="1" applyFill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4" xfId="0" applyBorder="1"/>
    <xf numFmtId="0" fontId="1" fillId="2" borderId="20" xfId="0" applyFont="1" applyFill="1" applyBorder="1" applyAlignment="1">
      <alignment horizontal="center" vertical="top"/>
    </xf>
    <xf numFmtId="0" fontId="0" fillId="4" borderId="32" xfId="0" applyFill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39" xfId="0" applyNumberFormat="1" applyBorder="1" applyAlignment="1">
      <alignment horizontal="center" vertical="center"/>
    </xf>
    <xf numFmtId="0" fontId="7" fillId="0" borderId="69" xfId="16" applyBorder="1" applyAlignment="1">
      <alignment horizontal="center" vertical="center" wrapText="1"/>
    </xf>
    <xf numFmtId="0" fontId="7" fillId="0" borderId="70" xfId="16" applyBorder="1" applyAlignment="1">
      <alignment horizontal="center" vertical="center" wrapText="1"/>
    </xf>
    <xf numFmtId="0" fontId="7" fillId="0" borderId="71" xfId="16" applyBorder="1" applyAlignment="1">
      <alignment horizontal="center" vertical="center" wrapText="1"/>
    </xf>
    <xf numFmtId="0" fontId="7" fillId="0" borderId="69" xfId="16" applyBorder="1" applyAlignment="1">
      <alignment horizontal="center"/>
    </xf>
    <xf numFmtId="0" fontId="7" fillId="0" borderId="51" xfId="16" applyBorder="1" applyAlignment="1">
      <alignment horizontal="center"/>
    </xf>
    <xf numFmtId="0" fontId="7" fillId="0" borderId="53" xfId="16" applyBorder="1" applyAlignment="1">
      <alignment horizontal="center"/>
    </xf>
    <xf numFmtId="0" fontId="7" fillId="0" borderId="21" xfId="16" applyBorder="1" applyAlignment="1">
      <alignment horizontal="center"/>
    </xf>
    <xf numFmtId="0" fontId="7" fillId="0" borderId="3" xfId="16" applyBorder="1" applyAlignment="1">
      <alignment horizontal="center"/>
    </xf>
    <xf numFmtId="0" fontId="7" fillId="0" borderId="22" xfId="16" applyBorder="1" applyAlignment="1">
      <alignment horizontal="center"/>
    </xf>
    <xf numFmtId="0" fontId="7" fillId="0" borderId="23" xfId="16" applyBorder="1" applyAlignment="1">
      <alignment horizontal="center"/>
    </xf>
    <xf numFmtId="0" fontId="7" fillId="0" borderId="24" xfId="16" applyBorder="1" applyAlignment="1">
      <alignment horizontal="center"/>
    </xf>
    <xf numFmtId="0" fontId="7" fillId="0" borderId="25" xfId="16" applyBorder="1" applyAlignment="1">
      <alignment horizontal="center"/>
    </xf>
    <xf numFmtId="0" fontId="10" fillId="0" borderId="47" xfId="2" applyBorder="1" applyAlignment="1" applyProtection="1">
      <alignment horizontal="center"/>
    </xf>
    <xf numFmtId="0" fontId="0" fillId="0" borderId="52" xfId="0" applyBorder="1" applyAlignment="1">
      <alignment horizontal="center"/>
    </xf>
    <xf numFmtId="0" fontId="0" fillId="0" borderId="50" xfId="0" applyBorder="1" applyAlignment="1">
      <alignment horizontal="center"/>
    </xf>
    <xf numFmtId="165" fontId="3" fillId="0" borderId="3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2" borderId="46" xfId="0" applyFont="1" applyFill="1" applyBorder="1" applyAlignment="1">
      <alignment horizontal="center" vertical="top"/>
    </xf>
    <xf numFmtId="0" fontId="1" fillId="2" borderId="59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5" fillId="0" borderId="7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7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5" fontId="6" fillId="0" borderId="7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5" fontId="3" fillId="0" borderId="7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" fillId="7" borderId="21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10" fillId="0" borderId="46" xfId="2" applyBorder="1" applyAlignment="1" applyProtection="1">
      <alignment horizontal="center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/>
    </xf>
    <xf numFmtId="0" fontId="0" fillId="2" borderId="6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58" borderId="3" xfId="0" applyFill="1" applyBorder="1" applyAlignment="1">
      <alignment horizontal="center" vertical="center"/>
    </xf>
    <xf numFmtId="0" fontId="0" fillId="158" borderId="3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7" borderId="42" xfId="0" applyFont="1" applyFill="1" applyBorder="1" applyAlignment="1" applyProtection="1">
      <alignment horizontal="center" vertical="center" wrapText="1"/>
    </xf>
    <xf numFmtId="0" fontId="1" fillId="7" borderId="43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 wrapText="1"/>
    </xf>
    <xf numFmtId="44" fontId="12" fillId="0" borderId="45" xfId="3" applyNumberFormat="1" applyFont="1" applyFill="1" applyBorder="1" applyAlignment="1">
      <alignment horizontal="center" vertical="center"/>
    </xf>
    <xf numFmtId="44" fontId="12" fillId="0" borderId="49" xfId="3" applyNumberFormat="1" applyFont="1" applyFill="1" applyBorder="1" applyAlignment="1">
      <alignment horizontal="center" vertical="center"/>
    </xf>
    <xf numFmtId="0" fontId="14" fillId="0" borderId="1" xfId="3" applyBorder="1" applyAlignment="1">
      <alignment horizontal="center"/>
    </xf>
    <xf numFmtId="0" fontId="14" fillId="0" borderId="6" xfId="3" applyBorder="1" applyAlignment="1">
      <alignment horizontal="center"/>
    </xf>
    <xf numFmtId="0" fontId="14" fillId="0" borderId="35" xfId="3" applyBorder="1" applyAlignment="1">
      <alignment horizontal="center"/>
    </xf>
    <xf numFmtId="0" fontId="14" fillId="0" borderId="34" xfId="3" applyBorder="1" applyAlignment="1">
      <alignment horizontal="center"/>
    </xf>
    <xf numFmtId="0" fontId="14" fillId="0" borderId="0" xfId="3" applyBorder="1" applyAlignment="1">
      <alignment horizontal="center"/>
    </xf>
    <xf numFmtId="0" fontId="14" fillId="0" borderId="37" xfId="3" applyBorder="1" applyAlignment="1">
      <alignment horizontal="center"/>
    </xf>
    <xf numFmtId="0" fontId="14" fillId="0" borderId="29" xfId="3" applyBorder="1" applyAlignment="1">
      <alignment horizontal="center"/>
    </xf>
    <xf numFmtId="0" fontId="14" fillId="0" borderId="31" xfId="3" applyBorder="1" applyAlignment="1">
      <alignment horizontal="center"/>
    </xf>
    <xf numFmtId="0" fontId="14" fillId="0" borderId="38" xfId="3" applyBorder="1" applyAlignment="1">
      <alignment horizontal="center"/>
    </xf>
    <xf numFmtId="0" fontId="14" fillId="0" borderId="54" xfId="3" applyBorder="1" applyAlignment="1">
      <alignment horizontal="center"/>
    </xf>
    <xf numFmtId="0" fontId="14" fillId="0" borderId="16" xfId="3" applyBorder="1" applyAlignment="1">
      <alignment horizontal="center"/>
    </xf>
    <xf numFmtId="0" fontId="14" fillId="0" borderId="4" xfId="3" applyBorder="1" applyAlignment="1">
      <alignment horizontal="center"/>
    </xf>
    <xf numFmtId="0" fontId="14" fillId="0" borderId="5" xfId="3" applyBorder="1" applyAlignment="1">
      <alignment horizontal="center"/>
    </xf>
    <xf numFmtId="0" fontId="14" fillId="0" borderId="57" xfId="3" applyBorder="1" applyAlignment="1">
      <alignment horizontal="center"/>
    </xf>
    <xf numFmtId="0" fontId="14" fillId="0" borderId="46" xfId="3" applyBorder="1" applyAlignment="1">
      <alignment horizontal="center"/>
    </xf>
    <xf numFmtId="0" fontId="14" fillId="0" borderId="51" xfId="3" applyBorder="1" applyAlignment="1">
      <alignment horizontal="center"/>
    </xf>
    <xf numFmtId="0" fontId="14" fillId="0" borderId="59" xfId="3" applyBorder="1" applyAlignment="1">
      <alignment horizontal="center"/>
    </xf>
    <xf numFmtId="0" fontId="12" fillId="6" borderId="46" xfId="3" applyFont="1" applyFill="1" applyBorder="1" applyAlignment="1">
      <alignment horizontal="center" vertical="center"/>
    </xf>
    <xf numFmtId="0" fontId="12" fillId="6" borderId="53" xfId="3" applyFont="1" applyFill="1" applyBorder="1" applyAlignment="1">
      <alignment horizontal="center" vertical="center"/>
    </xf>
    <xf numFmtId="0" fontId="12" fillId="6" borderId="45" xfId="3" applyFont="1" applyFill="1" applyBorder="1" applyAlignment="1">
      <alignment horizontal="center" vertical="center"/>
    </xf>
    <xf numFmtId="0" fontId="12" fillId="6" borderId="49" xfId="3" applyFont="1" applyFill="1" applyBorder="1" applyAlignment="1">
      <alignment horizontal="center" vertical="center"/>
    </xf>
    <xf numFmtId="165" fontId="12" fillId="0" borderId="45" xfId="3" applyNumberFormat="1" applyFont="1" applyFill="1" applyBorder="1" applyAlignment="1">
      <alignment horizontal="right" vertical="center"/>
    </xf>
    <xf numFmtId="165" fontId="12" fillId="0" borderId="49" xfId="3" applyNumberFormat="1" applyFont="1" applyFill="1" applyBorder="1" applyAlignment="1">
      <alignment horizontal="right" vertical="center"/>
    </xf>
    <xf numFmtId="0" fontId="12" fillId="0" borderId="11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44" fontId="12" fillId="0" borderId="47" xfId="3" applyNumberFormat="1" applyFont="1" applyFill="1" applyBorder="1" applyAlignment="1">
      <alignment horizontal="center" vertical="center"/>
    </xf>
    <xf numFmtId="44" fontId="12" fillId="0" borderId="50" xfId="3" applyNumberFormat="1" applyFont="1" applyFill="1" applyBorder="1" applyAlignment="1">
      <alignment horizontal="center" vertical="center"/>
    </xf>
    <xf numFmtId="165" fontId="12" fillId="0" borderId="47" xfId="3" applyNumberFormat="1" applyFont="1" applyFill="1" applyBorder="1" applyAlignment="1">
      <alignment horizontal="right" vertical="center"/>
    </xf>
    <xf numFmtId="165" fontId="12" fillId="0" borderId="50" xfId="3" applyNumberFormat="1" applyFont="1" applyFill="1" applyBorder="1" applyAlignment="1">
      <alignment horizontal="right" vertical="center"/>
    </xf>
    <xf numFmtId="0" fontId="14" fillId="0" borderId="18" xfId="3" applyBorder="1" applyAlignment="1">
      <alignment horizontal="center"/>
    </xf>
    <xf numFmtId="0" fontId="14" fillId="0" borderId="19" xfId="3" applyBorder="1" applyAlignment="1">
      <alignment horizontal="center"/>
    </xf>
    <xf numFmtId="0" fontId="14" fillId="0" borderId="21" xfId="3" applyBorder="1" applyAlignment="1">
      <alignment horizontal="center"/>
    </xf>
    <xf numFmtId="0" fontId="14" fillId="0" borderId="3" xfId="3" applyBorder="1" applyAlignment="1">
      <alignment horizontal="center"/>
    </xf>
    <xf numFmtId="0" fontId="14" fillId="0" borderId="23" xfId="3" applyBorder="1" applyAlignment="1">
      <alignment horizontal="center"/>
    </xf>
    <xf numFmtId="0" fontId="14" fillId="0" borderId="24" xfId="3" applyBorder="1" applyAlignment="1">
      <alignment horizontal="center"/>
    </xf>
    <xf numFmtId="0" fontId="12" fillId="0" borderId="40" xfId="3" applyFont="1" applyFill="1" applyBorder="1" applyAlignment="1">
      <alignment horizontal="center" vertical="center"/>
    </xf>
    <xf numFmtId="0" fontId="12" fillId="0" borderId="37" xfId="3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horizontal="center" vertical="center"/>
    </xf>
    <xf numFmtId="166" fontId="12" fillId="0" borderId="45" xfId="3" applyNumberFormat="1" applyFont="1" applyFill="1" applyBorder="1" applyAlignment="1">
      <alignment vertical="center"/>
    </xf>
    <xf numFmtId="166" fontId="12" fillId="0" borderId="49" xfId="3" applyNumberFormat="1" applyFont="1" applyFill="1" applyBorder="1" applyAlignment="1">
      <alignment vertical="center"/>
    </xf>
    <xf numFmtId="166" fontId="12" fillId="0" borderId="45" xfId="3" applyNumberFormat="1" applyFont="1" applyFill="1" applyBorder="1" applyAlignment="1">
      <alignment horizontal="center"/>
    </xf>
    <xf numFmtId="166" fontId="12" fillId="0" borderId="49" xfId="3" applyNumberFormat="1" applyFont="1" applyFill="1" applyBorder="1" applyAlignment="1">
      <alignment horizontal="center"/>
    </xf>
    <xf numFmtId="166" fontId="12" fillId="0" borderId="45" xfId="3" applyNumberFormat="1" applyFont="1" applyFill="1" applyBorder="1" applyAlignment="1">
      <alignment horizontal="center" vertical="center"/>
    </xf>
    <xf numFmtId="166" fontId="12" fillId="0" borderId="49" xfId="3" applyNumberFormat="1" applyFont="1" applyFill="1" applyBorder="1" applyAlignment="1">
      <alignment horizontal="center" vertical="center"/>
    </xf>
    <xf numFmtId="0" fontId="14" fillId="0" borderId="11" xfId="3" applyBorder="1" applyAlignment="1">
      <alignment horizontal="center"/>
    </xf>
    <xf numFmtId="0" fontId="14" fillId="0" borderId="10" xfId="3" applyBorder="1" applyAlignment="1">
      <alignment horizontal="center"/>
    </xf>
    <xf numFmtId="0" fontId="14" fillId="0" borderId="40" xfId="3" applyBorder="1" applyAlignment="1">
      <alignment horizontal="center"/>
    </xf>
    <xf numFmtId="0" fontId="14" fillId="0" borderId="8" xfId="3" applyBorder="1" applyAlignment="1">
      <alignment horizontal="center"/>
    </xf>
    <xf numFmtId="0" fontId="14" fillId="0" borderId="41" xfId="3" applyBorder="1" applyAlignment="1">
      <alignment horizontal="center"/>
    </xf>
    <xf numFmtId="0" fontId="14" fillId="0" borderId="36" xfId="3" applyBorder="1" applyAlignment="1">
      <alignment horizontal="center"/>
    </xf>
    <xf numFmtId="165" fontId="14" fillId="0" borderId="45" xfId="3" applyNumberFormat="1" applyFill="1" applyBorder="1" applyAlignment="1"/>
    <xf numFmtId="165" fontId="14" fillId="0" borderId="49" xfId="3" applyNumberFormat="1" applyFill="1" applyBorder="1" applyAlignment="1"/>
    <xf numFmtId="165" fontId="14" fillId="0" borderId="47" xfId="3" applyNumberFormat="1" applyFill="1" applyBorder="1" applyAlignment="1"/>
    <xf numFmtId="165" fontId="14" fillId="0" borderId="50" xfId="3" applyNumberFormat="1" applyFill="1" applyBorder="1" applyAlignment="1"/>
    <xf numFmtId="0" fontId="14" fillId="0" borderId="19" xfId="3" applyBorder="1" applyAlignment="1">
      <alignment horizontal="center" vertical="center"/>
    </xf>
    <xf numFmtId="0" fontId="12" fillId="6" borderId="45" xfId="3" applyFont="1" applyFill="1" applyBorder="1" applyAlignment="1">
      <alignment horizontal="center" vertical="center" wrapText="1"/>
    </xf>
    <xf numFmtId="0" fontId="12" fillId="6" borderId="4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1" fontId="12" fillId="0" borderId="3" xfId="3" applyNumberFormat="1" applyFont="1" applyFill="1" applyBorder="1" applyAlignment="1">
      <alignment horizontal="center" vertical="center"/>
    </xf>
    <xf numFmtId="1" fontId="12" fillId="0" borderId="24" xfId="3" applyNumberFormat="1" applyFont="1" applyFill="1" applyBorder="1" applyAlignment="1">
      <alignment horizontal="center" vertical="center"/>
    </xf>
    <xf numFmtId="1" fontId="12" fillId="0" borderId="9" xfId="3" applyNumberFormat="1" applyFont="1" applyFill="1" applyBorder="1" applyAlignment="1">
      <alignment horizontal="center" vertical="center"/>
    </xf>
    <xf numFmtId="1" fontId="12" fillId="0" borderId="15" xfId="3" applyNumberFormat="1" applyFont="1" applyFill="1" applyBorder="1" applyAlignment="1">
      <alignment horizontal="center" vertical="center"/>
    </xf>
    <xf numFmtId="1" fontId="12" fillId="0" borderId="58" xfId="3" applyNumberFormat="1" applyFont="1" applyFill="1" applyBorder="1" applyAlignment="1">
      <alignment horizontal="center" vertical="center"/>
    </xf>
    <xf numFmtId="44" fontId="12" fillId="0" borderId="11" xfId="3" applyNumberFormat="1" applyFont="1" applyFill="1" applyBorder="1" applyAlignment="1">
      <alignment horizontal="right" vertical="center"/>
    </xf>
    <xf numFmtId="44" fontId="12" fillId="0" borderId="40" xfId="3" applyNumberFormat="1" applyFont="1" applyFill="1" applyBorder="1" applyAlignment="1">
      <alignment horizontal="right" vertical="center"/>
    </xf>
    <xf numFmtId="44" fontId="12" fillId="0" borderId="8" xfId="3" applyNumberFormat="1" applyFont="1" applyFill="1" applyBorder="1" applyAlignment="1">
      <alignment horizontal="right" vertical="center"/>
    </xf>
    <xf numFmtId="44" fontId="12" fillId="0" borderId="37" xfId="3" applyNumberFormat="1" applyFont="1" applyFill="1" applyBorder="1" applyAlignment="1">
      <alignment horizontal="right" vertical="center"/>
    </xf>
    <xf numFmtId="44" fontId="12" fillId="0" borderId="41" xfId="3" applyNumberFormat="1" applyFont="1" applyFill="1" applyBorder="1" applyAlignment="1">
      <alignment horizontal="right" vertical="center"/>
    </xf>
    <xf numFmtId="44" fontId="12" fillId="0" borderId="36" xfId="3" applyNumberFormat="1" applyFont="1" applyFill="1" applyBorder="1" applyAlignment="1">
      <alignment horizontal="right" vertical="center"/>
    </xf>
    <xf numFmtId="44" fontId="12" fillId="0" borderId="11" xfId="3" applyNumberFormat="1" applyFont="1" applyFill="1" applyBorder="1" applyAlignment="1">
      <alignment horizontal="center" vertical="center"/>
    </xf>
    <xf numFmtId="44" fontId="12" fillId="0" borderId="40" xfId="3" applyNumberFormat="1" applyFont="1" applyFill="1" applyBorder="1" applyAlignment="1">
      <alignment horizontal="center" vertical="center"/>
    </xf>
    <xf numFmtId="44" fontId="12" fillId="0" borderId="8" xfId="3" applyNumberFormat="1" applyFont="1" applyFill="1" applyBorder="1" applyAlignment="1">
      <alignment horizontal="center" vertical="center"/>
    </xf>
    <xf numFmtId="44" fontId="12" fillId="0" borderId="37" xfId="3" applyNumberFormat="1" applyFont="1" applyFill="1" applyBorder="1" applyAlignment="1">
      <alignment horizontal="center" vertical="center"/>
    </xf>
    <xf numFmtId="44" fontId="12" fillId="0" borderId="41" xfId="3" applyNumberFormat="1" applyFont="1" applyFill="1" applyBorder="1" applyAlignment="1">
      <alignment horizontal="center" vertical="center"/>
    </xf>
    <xf numFmtId="44" fontId="12" fillId="0" borderId="36" xfId="3" applyNumberFormat="1" applyFont="1" applyFill="1" applyBorder="1" applyAlignment="1">
      <alignment horizontal="center" vertical="center"/>
    </xf>
    <xf numFmtId="0" fontId="14" fillId="9" borderId="1" xfId="3" applyFill="1" applyBorder="1" applyAlignment="1">
      <alignment horizontal="center"/>
    </xf>
    <xf numFmtId="0" fontId="14" fillId="9" borderId="6" xfId="3" applyFill="1" applyBorder="1" applyAlignment="1">
      <alignment horizontal="center"/>
    </xf>
    <xf numFmtId="0" fontId="14" fillId="9" borderId="34" xfId="3" applyFill="1" applyBorder="1" applyAlignment="1">
      <alignment horizontal="center"/>
    </xf>
    <xf numFmtId="0" fontId="14" fillId="9" borderId="0" xfId="3" applyFill="1" applyBorder="1" applyAlignment="1">
      <alignment horizontal="center"/>
    </xf>
    <xf numFmtId="0" fontId="14" fillId="9" borderId="4" xfId="3" applyFill="1" applyBorder="1" applyAlignment="1">
      <alignment horizontal="center"/>
    </xf>
    <xf numFmtId="0" fontId="14" fillId="9" borderId="5" xfId="3" applyFill="1" applyBorder="1" applyAlignment="1">
      <alignment horizontal="center"/>
    </xf>
    <xf numFmtId="0" fontId="14" fillId="9" borderId="19" xfId="3" applyFill="1" applyBorder="1" applyAlignment="1">
      <alignment horizontal="center"/>
    </xf>
    <xf numFmtId="0" fontId="12" fillId="9" borderId="3" xfId="3" applyFont="1" applyFill="1" applyBorder="1" applyAlignment="1">
      <alignment horizontal="center" vertical="center"/>
    </xf>
    <xf numFmtId="0" fontId="12" fillId="9" borderId="24" xfId="3" applyFont="1" applyFill="1" applyBorder="1" applyAlignment="1">
      <alignment horizontal="center" vertical="center"/>
    </xf>
    <xf numFmtId="1" fontId="12" fillId="9" borderId="3" xfId="3" applyNumberFormat="1" applyFont="1" applyFill="1" applyBorder="1" applyAlignment="1">
      <alignment horizontal="center" vertical="center"/>
    </xf>
    <xf numFmtId="1" fontId="12" fillId="9" borderId="24" xfId="3" applyNumberFormat="1" applyFont="1" applyFill="1" applyBorder="1" applyAlignment="1">
      <alignment horizontal="center" vertical="center"/>
    </xf>
    <xf numFmtId="44" fontId="12" fillId="9" borderId="3" xfId="3" applyNumberFormat="1" applyFont="1" applyFill="1" applyBorder="1" applyAlignment="1">
      <alignment horizontal="center" vertical="center"/>
    </xf>
    <xf numFmtId="44" fontId="12" fillId="9" borderId="24" xfId="3" applyNumberFormat="1" applyFont="1" applyFill="1" applyBorder="1" applyAlignment="1">
      <alignment horizontal="center" vertical="center"/>
    </xf>
    <xf numFmtId="1" fontId="12" fillId="0" borderId="2" xfId="3" applyNumberFormat="1" applyFont="1" applyFill="1" applyBorder="1" applyAlignment="1">
      <alignment horizontal="center" vertical="center"/>
    </xf>
    <xf numFmtId="166" fontId="14" fillId="0" borderId="11" xfId="3" applyNumberFormat="1" applyBorder="1" applyAlignment="1">
      <alignment horizontal="center" vertical="center"/>
    </xf>
    <xf numFmtId="0" fontId="14" fillId="0" borderId="40" xfId="3" applyBorder="1"/>
    <xf numFmtId="0" fontId="14" fillId="0" borderId="8" xfId="3" applyBorder="1"/>
    <xf numFmtId="0" fontId="14" fillId="0" borderId="37" xfId="3" applyBorder="1"/>
    <xf numFmtId="0" fontId="14" fillId="0" borderId="55" xfId="3" applyBorder="1"/>
    <xf numFmtId="0" fontId="14" fillId="0" borderId="44" xfId="3" applyBorder="1"/>
    <xf numFmtId="44" fontId="12" fillId="9" borderId="22" xfId="3" applyNumberFormat="1" applyFont="1" applyFill="1" applyBorder="1" applyAlignment="1">
      <alignment horizontal="center" vertical="center"/>
    </xf>
    <xf numFmtId="44" fontId="12" fillId="9" borderId="25" xfId="3" applyNumberFormat="1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/>
    </xf>
    <xf numFmtId="0" fontId="12" fillId="0" borderId="58" xfId="3" applyFont="1" applyFill="1" applyBorder="1" applyAlignment="1">
      <alignment horizontal="center" vertical="center"/>
    </xf>
    <xf numFmtId="165" fontId="12" fillId="0" borderId="3" xfId="3" applyNumberFormat="1" applyFont="1" applyFill="1" applyBorder="1" applyAlignment="1">
      <alignment horizontal="right" vertical="center"/>
    </xf>
    <xf numFmtId="165" fontId="12" fillId="0" borderId="24" xfId="3" applyNumberFormat="1" applyFont="1" applyFill="1" applyBorder="1" applyAlignment="1">
      <alignment horizontal="right" vertical="center"/>
    </xf>
    <xf numFmtId="165" fontId="12" fillId="0" borderId="22" xfId="3" applyNumberFormat="1" applyFont="1" applyFill="1" applyBorder="1" applyAlignment="1">
      <alignment horizontal="right" vertical="center"/>
    </xf>
    <xf numFmtId="165" fontId="12" fillId="0" borderId="25" xfId="3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" fillId="158" borderId="3" xfId="16" applyFill="1" applyBorder="1" applyAlignment="1">
      <alignment horizontal="center"/>
    </xf>
    <xf numFmtId="0" fontId="7" fillId="0" borderId="18" xfId="16" applyBorder="1" applyAlignment="1">
      <alignment horizontal="center"/>
    </xf>
    <xf numFmtId="0" fontId="7" fillId="0" borderId="19" xfId="16" applyBorder="1" applyAlignment="1">
      <alignment horizontal="center"/>
    </xf>
    <xf numFmtId="0" fontId="7" fillId="0" borderId="20" xfId="16" applyBorder="1" applyAlignment="1">
      <alignment horizontal="center"/>
    </xf>
    <xf numFmtId="0" fontId="0" fillId="160" borderId="29" xfId="0" applyFill="1" applyBorder="1" applyAlignment="1">
      <alignment horizontal="center"/>
    </xf>
    <xf numFmtId="0" fontId="0" fillId="160" borderId="66" xfId="0" applyFill="1" applyBorder="1" applyAlignment="1">
      <alignment horizontal="center"/>
    </xf>
    <xf numFmtId="0" fontId="0" fillId="160" borderId="30" xfId="0" applyFill="1" applyBorder="1" applyAlignment="1">
      <alignment horizontal="center"/>
    </xf>
  </cellXfs>
  <cellStyles count="261">
    <cellStyle name="Dziesiętny 2" xfId="5" xr:uid="{00000000-0005-0000-0000-000000000000}"/>
    <cellStyle name="Dziesiętny 3" xfId="8" xr:uid="{00000000-0005-0000-0000-000001000000}"/>
    <cellStyle name="Euro" xfId="9" xr:uid="{00000000-0005-0000-0000-000002000000}"/>
    <cellStyle name="Euro 2" xfId="10" xr:uid="{00000000-0005-0000-0000-000003000000}"/>
    <cellStyle name="Euro 2 2" xfId="11" xr:uid="{00000000-0005-0000-0000-000004000000}"/>
    <cellStyle name="Euro 3" xfId="12" xr:uid="{00000000-0005-0000-0000-000005000000}"/>
    <cellStyle name="Euro 4" xfId="13" xr:uid="{00000000-0005-0000-0000-000006000000}"/>
    <cellStyle name="Euro_Bonusy All'12" xfId="14" xr:uid="{00000000-0005-0000-0000-000007000000}"/>
    <cellStyle name="Hiperłącze" xfId="2" builtinId="8"/>
    <cellStyle name="Normalny" xfId="0" builtinId="0"/>
    <cellStyle name="Normalny 10" xfId="15" xr:uid="{00000000-0005-0000-0000-00000A000000}"/>
    <cellStyle name="Normalny 10 2" xfId="16" xr:uid="{00000000-0005-0000-0000-00000B000000}"/>
    <cellStyle name="Normalny 10 2 2" xfId="17" xr:uid="{00000000-0005-0000-0000-00000C000000}"/>
    <cellStyle name="Normalny 10 3" xfId="18" xr:uid="{00000000-0005-0000-0000-00000D000000}"/>
    <cellStyle name="Normalny 10 3 2" xfId="19" xr:uid="{00000000-0005-0000-0000-00000E000000}"/>
    <cellStyle name="Normalny 10 4" xfId="20" xr:uid="{00000000-0005-0000-0000-00000F000000}"/>
    <cellStyle name="Normalny 11" xfId="21" xr:uid="{00000000-0005-0000-0000-000010000000}"/>
    <cellStyle name="Normalny 11 2" xfId="22" xr:uid="{00000000-0005-0000-0000-000011000000}"/>
    <cellStyle name="Normalny 12" xfId="23" xr:uid="{00000000-0005-0000-0000-000012000000}"/>
    <cellStyle name="Normalny 13" xfId="24" xr:uid="{00000000-0005-0000-0000-000013000000}"/>
    <cellStyle name="Normalny 13 2" xfId="25" xr:uid="{00000000-0005-0000-0000-000014000000}"/>
    <cellStyle name="Normalny 14" xfId="26" xr:uid="{00000000-0005-0000-0000-000015000000}"/>
    <cellStyle name="Normalny 14 2" xfId="27" xr:uid="{00000000-0005-0000-0000-000016000000}"/>
    <cellStyle name="Normalny 15" xfId="7" xr:uid="{00000000-0005-0000-0000-000017000000}"/>
    <cellStyle name="Normalny 16" xfId="28" xr:uid="{00000000-0005-0000-0000-000018000000}"/>
    <cellStyle name="Normalny 2" xfId="1" xr:uid="{00000000-0005-0000-0000-000019000000}"/>
    <cellStyle name="Normalny 2 2" xfId="29" xr:uid="{00000000-0005-0000-0000-00001A000000}"/>
    <cellStyle name="Normalny 2 2 2" xfId="30" xr:uid="{00000000-0005-0000-0000-00001B000000}"/>
    <cellStyle name="Normalny 2 2 2 2" xfId="31" xr:uid="{00000000-0005-0000-0000-00001C000000}"/>
    <cellStyle name="Normalny 2 2 2 2 2" xfId="32" xr:uid="{00000000-0005-0000-0000-00001D000000}"/>
    <cellStyle name="Normalny 2 2 2 3" xfId="33" xr:uid="{00000000-0005-0000-0000-00001E000000}"/>
    <cellStyle name="Normalny 2 2 2 4" xfId="34" xr:uid="{00000000-0005-0000-0000-00001F000000}"/>
    <cellStyle name="Normalny 2 2 2_Bonusy All'12" xfId="35" xr:uid="{00000000-0005-0000-0000-000020000000}"/>
    <cellStyle name="Normalny 2 2 3" xfId="36" xr:uid="{00000000-0005-0000-0000-000021000000}"/>
    <cellStyle name="Normalny 2 2 3 2" xfId="37" xr:uid="{00000000-0005-0000-0000-000022000000}"/>
    <cellStyle name="Normalny 2 2 3 2 2" xfId="38" xr:uid="{00000000-0005-0000-0000-000023000000}"/>
    <cellStyle name="Normalny 2 2 3 3" xfId="39" xr:uid="{00000000-0005-0000-0000-000024000000}"/>
    <cellStyle name="Normalny 2 2 3_Bonusy All'12" xfId="40" xr:uid="{00000000-0005-0000-0000-000025000000}"/>
    <cellStyle name="Normalny 2 2 4" xfId="41" xr:uid="{00000000-0005-0000-0000-000026000000}"/>
    <cellStyle name="Normalny 2 2 4 2" xfId="42" xr:uid="{00000000-0005-0000-0000-000027000000}"/>
    <cellStyle name="Normalny 2 2 5" xfId="43" xr:uid="{00000000-0005-0000-0000-000028000000}"/>
    <cellStyle name="Normalny 2 2 5 2" xfId="44" xr:uid="{00000000-0005-0000-0000-000029000000}"/>
    <cellStyle name="Normalny 2 2 6" xfId="45" xr:uid="{00000000-0005-0000-0000-00002A000000}"/>
    <cellStyle name="Normalny 2 2 6 2" xfId="46" xr:uid="{00000000-0005-0000-0000-00002B000000}"/>
    <cellStyle name="Normalny 2 2 7" xfId="47" xr:uid="{00000000-0005-0000-0000-00002C000000}"/>
    <cellStyle name="Normalny 2 2 8" xfId="260" xr:uid="{00000000-0005-0000-0000-00002D000000}"/>
    <cellStyle name="Normalny 2 2_Bonusy All'12" xfId="48" xr:uid="{00000000-0005-0000-0000-00002E000000}"/>
    <cellStyle name="Normalny 2 3" xfId="49" xr:uid="{00000000-0005-0000-0000-00002F000000}"/>
    <cellStyle name="Normalny 2 3 2" xfId="50" xr:uid="{00000000-0005-0000-0000-000030000000}"/>
    <cellStyle name="Normalny 2 3 2 2" xfId="51" xr:uid="{00000000-0005-0000-0000-000031000000}"/>
    <cellStyle name="Normalny 2 3 2 2 2" xfId="52" xr:uid="{00000000-0005-0000-0000-000032000000}"/>
    <cellStyle name="Normalny 2 3 2 3" xfId="53" xr:uid="{00000000-0005-0000-0000-000033000000}"/>
    <cellStyle name="Normalny 2 3 2_Bonusy All'12" xfId="54" xr:uid="{00000000-0005-0000-0000-000034000000}"/>
    <cellStyle name="Normalny 2 3 3" xfId="55" xr:uid="{00000000-0005-0000-0000-000035000000}"/>
    <cellStyle name="Normalny 2 3 3 2" xfId="56" xr:uid="{00000000-0005-0000-0000-000036000000}"/>
    <cellStyle name="Normalny 2 3 3 2 2" xfId="57" xr:uid="{00000000-0005-0000-0000-000037000000}"/>
    <cellStyle name="Normalny 2 3 3 3" xfId="58" xr:uid="{00000000-0005-0000-0000-000038000000}"/>
    <cellStyle name="Normalny 2 3 3_Bonusy All'12" xfId="59" xr:uid="{00000000-0005-0000-0000-000039000000}"/>
    <cellStyle name="Normalny 2 3 4" xfId="60" xr:uid="{00000000-0005-0000-0000-00003A000000}"/>
    <cellStyle name="Normalny 2 3 4 2" xfId="61" xr:uid="{00000000-0005-0000-0000-00003B000000}"/>
    <cellStyle name="Normalny 2 3 5" xfId="62" xr:uid="{00000000-0005-0000-0000-00003C000000}"/>
    <cellStyle name="Normalny 2 3_Bonusy All'12" xfId="63" xr:uid="{00000000-0005-0000-0000-00003D000000}"/>
    <cellStyle name="Normalny 2 4" xfId="64" xr:uid="{00000000-0005-0000-0000-00003E000000}"/>
    <cellStyle name="Normalny 2 4 2" xfId="65" xr:uid="{00000000-0005-0000-0000-00003F000000}"/>
    <cellStyle name="Normalny 2 5" xfId="66" xr:uid="{00000000-0005-0000-0000-000040000000}"/>
    <cellStyle name="Normalny 2 5 2" xfId="67" xr:uid="{00000000-0005-0000-0000-000041000000}"/>
    <cellStyle name="Normalny 2 6" xfId="68" xr:uid="{00000000-0005-0000-0000-000042000000}"/>
    <cellStyle name="Normalny 2 6 2" xfId="69" xr:uid="{00000000-0005-0000-0000-000043000000}"/>
    <cellStyle name="Normalny 2 7" xfId="70" xr:uid="{00000000-0005-0000-0000-000044000000}"/>
    <cellStyle name="Normalny 2 7 2" xfId="71" xr:uid="{00000000-0005-0000-0000-000045000000}"/>
    <cellStyle name="Normalny 2 8" xfId="72" xr:uid="{00000000-0005-0000-0000-000046000000}"/>
    <cellStyle name="Normalny 2 8 2" xfId="73" xr:uid="{00000000-0005-0000-0000-000047000000}"/>
    <cellStyle name="Normalny 2 9" xfId="74" xr:uid="{00000000-0005-0000-0000-000048000000}"/>
    <cellStyle name="Normalny 2_Bonusy All'12" xfId="75" xr:uid="{00000000-0005-0000-0000-000049000000}"/>
    <cellStyle name="Normalny 3" xfId="3" xr:uid="{00000000-0005-0000-0000-00004A000000}"/>
    <cellStyle name="Normalny 3 2" xfId="76" xr:uid="{00000000-0005-0000-0000-00004B000000}"/>
    <cellStyle name="Normalny 3 2 2" xfId="77" xr:uid="{00000000-0005-0000-0000-00004C000000}"/>
    <cellStyle name="Normalny 3 2 2 2" xfId="78" xr:uid="{00000000-0005-0000-0000-00004D000000}"/>
    <cellStyle name="Normalny 3 2 3" xfId="79" xr:uid="{00000000-0005-0000-0000-00004E000000}"/>
    <cellStyle name="Normalny 3 2_Bonusy All'12" xfId="80" xr:uid="{00000000-0005-0000-0000-00004F000000}"/>
    <cellStyle name="Normalny 3 3" xfId="81" xr:uid="{00000000-0005-0000-0000-000050000000}"/>
    <cellStyle name="Normalny 3 3 2" xfId="82" xr:uid="{00000000-0005-0000-0000-000051000000}"/>
    <cellStyle name="Normalny 3 3 2 2" xfId="83" xr:uid="{00000000-0005-0000-0000-000052000000}"/>
    <cellStyle name="Normalny 3 3 3" xfId="84" xr:uid="{00000000-0005-0000-0000-000053000000}"/>
    <cellStyle name="Normalny 3 3_Bonusy All'12" xfId="85" xr:uid="{00000000-0005-0000-0000-000054000000}"/>
    <cellStyle name="Normalny 3 4" xfId="86" xr:uid="{00000000-0005-0000-0000-000055000000}"/>
    <cellStyle name="Normalny 3 4 2" xfId="87" xr:uid="{00000000-0005-0000-0000-000056000000}"/>
    <cellStyle name="Normalny 3 4 2 2" xfId="88" xr:uid="{00000000-0005-0000-0000-000057000000}"/>
    <cellStyle name="Normalny 3 4 3" xfId="89" xr:uid="{00000000-0005-0000-0000-000058000000}"/>
    <cellStyle name="Normalny 3 4_Bonusy All'12" xfId="90" xr:uid="{00000000-0005-0000-0000-000059000000}"/>
    <cellStyle name="Normalny 3 5" xfId="91" xr:uid="{00000000-0005-0000-0000-00005A000000}"/>
    <cellStyle name="Normalny 3 5 2" xfId="92" xr:uid="{00000000-0005-0000-0000-00005B000000}"/>
    <cellStyle name="Normalny 3 5 2 2" xfId="93" xr:uid="{00000000-0005-0000-0000-00005C000000}"/>
    <cellStyle name="Normalny 3 5 3" xfId="94" xr:uid="{00000000-0005-0000-0000-00005D000000}"/>
    <cellStyle name="Normalny 3 5_Bonusy All'12" xfId="95" xr:uid="{00000000-0005-0000-0000-00005E000000}"/>
    <cellStyle name="Normalny 3 6" xfId="96" xr:uid="{00000000-0005-0000-0000-00005F000000}"/>
    <cellStyle name="Normalny 3 6 2" xfId="97" xr:uid="{00000000-0005-0000-0000-000060000000}"/>
    <cellStyle name="Normalny 3 7" xfId="98" xr:uid="{00000000-0005-0000-0000-000061000000}"/>
    <cellStyle name="Normalny 3 7 2" xfId="99" xr:uid="{00000000-0005-0000-0000-000062000000}"/>
    <cellStyle name="Normalny 3 8" xfId="100" xr:uid="{00000000-0005-0000-0000-000063000000}"/>
    <cellStyle name="Normalny 3 8 2" xfId="101" xr:uid="{00000000-0005-0000-0000-000064000000}"/>
    <cellStyle name="Normalny 3 9" xfId="102" xr:uid="{00000000-0005-0000-0000-000065000000}"/>
    <cellStyle name="Normalny 3_Bonusy All'12" xfId="103" xr:uid="{00000000-0005-0000-0000-000066000000}"/>
    <cellStyle name="Normalny 4" xfId="104" xr:uid="{00000000-0005-0000-0000-000067000000}"/>
    <cellStyle name="Normalny 4 2" xfId="105" xr:uid="{00000000-0005-0000-0000-000068000000}"/>
    <cellStyle name="Normalny 4 2 2" xfId="106" xr:uid="{00000000-0005-0000-0000-000069000000}"/>
    <cellStyle name="Normalny 4 2 2 2" xfId="107" xr:uid="{00000000-0005-0000-0000-00006A000000}"/>
    <cellStyle name="Normalny 4 2 3" xfId="108" xr:uid="{00000000-0005-0000-0000-00006B000000}"/>
    <cellStyle name="Normalny 4 2_Bonusy All'12" xfId="109" xr:uid="{00000000-0005-0000-0000-00006C000000}"/>
    <cellStyle name="Normalny 4 3" xfId="110" xr:uid="{00000000-0005-0000-0000-00006D000000}"/>
    <cellStyle name="Normalny 4 3 2" xfId="111" xr:uid="{00000000-0005-0000-0000-00006E000000}"/>
    <cellStyle name="Normalny 4 4" xfId="112" xr:uid="{00000000-0005-0000-0000-00006F000000}"/>
    <cellStyle name="Normalny 4 4 2" xfId="113" xr:uid="{00000000-0005-0000-0000-000070000000}"/>
    <cellStyle name="Normalny 4_Bonusy All'12" xfId="114" xr:uid="{00000000-0005-0000-0000-000071000000}"/>
    <cellStyle name="Normalny 5" xfId="115" xr:uid="{00000000-0005-0000-0000-000072000000}"/>
    <cellStyle name="Normalny 5 2" xfId="116" xr:uid="{00000000-0005-0000-0000-000073000000}"/>
    <cellStyle name="Normalny 5 2 2" xfId="117" xr:uid="{00000000-0005-0000-0000-000074000000}"/>
    <cellStyle name="Normalny 5 3" xfId="118" xr:uid="{00000000-0005-0000-0000-000075000000}"/>
    <cellStyle name="Normalny 5 3 2" xfId="119" xr:uid="{00000000-0005-0000-0000-000076000000}"/>
    <cellStyle name="Normalny 5_Bonusy All'12" xfId="120" xr:uid="{00000000-0005-0000-0000-000077000000}"/>
    <cellStyle name="Normalny 6" xfId="121" xr:uid="{00000000-0005-0000-0000-000078000000}"/>
    <cellStyle name="Normalny 6 2" xfId="122" xr:uid="{00000000-0005-0000-0000-000079000000}"/>
    <cellStyle name="Normalny 6 3" xfId="123" xr:uid="{00000000-0005-0000-0000-00007A000000}"/>
    <cellStyle name="Normalny 7" xfId="124" xr:uid="{00000000-0005-0000-0000-00007B000000}"/>
    <cellStyle name="Normalny 7 2" xfId="125" xr:uid="{00000000-0005-0000-0000-00007C000000}"/>
    <cellStyle name="Normalny 8" xfId="126" xr:uid="{00000000-0005-0000-0000-00007D000000}"/>
    <cellStyle name="Normalny 8 2" xfId="127" xr:uid="{00000000-0005-0000-0000-00007E000000}"/>
    <cellStyle name="Normalny 9" xfId="128" xr:uid="{00000000-0005-0000-0000-00007F000000}"/>
    <cellStyle name="Normalny 9 2" xfId="129" xr:uid="{00000000-0005-0000-0000-000080000000}"/>
    <cellStyle name="Normalny_Arkusz1" xfId="4" xr:uid="{00000000-0005-0000-0000-000081000000}"/>
    <cellStyle name="Procentowy 2" xfId="130" xr:uid="{00000000-0005-0000-0000-000082000000}"/>
    <cellStyle name="Procentowy 2 2" xfId="131" xr:uid="{00000000-0005-0000-0000-000083000000}"/>
    <cellStyle name="Procentowy 2 2 2" xfId="132" xr:uid="{00000000-0005-0000-0000-000084000000}"/>
    <cellStyle name="Procentowy 2 2 2 2" xfId="133" xr:uid="{00000000-0005-0000-0000-000085000000}"/>
    <cellStyle name="Procentowy 2 2 3" xfId="134" xr:uid="{00000000-0005-0000-0000-000086000000}"/>
    <cellStyle name="Procentowy 2 3" xfId="135" xr:uid="{00000000-0005-0000-0000-000087000000}"/>
    <cellStyle name="Procentowy 2 3 2" xfId="136" xr:uid="{00000000-0005-0000-0000-000088000000}"/>
    <cellStyle name="Procentowy 2 3 2 2" xfId="137" xr:uid="{00000000-0005-0000-0000-000089000000}"/>
    <cellStyle name="Procentowy 2 3 3" xfId="138" xr:uid="{00000000-0005-0000-0000-00008A000000}"/>
    <cellStyle name="Procentowy 2 4" xfId="139" xr:uid="{00000000-0005-0000-0000-00008B000000}"/>
    <cellStyle name="Procentowy 2 4 2" xfId="140" xr:uid="{00000000-0005-0000-0000-00008C000000}"/>
    <cellStyle name="Procentowy 2 4 2 2" xfId="141" xr:uid="{00000000-0005-0000-0000-00008D000000}"/>
    <cellStyle name="Procentowy 2 4 3" xfId="142" xr:uid="{00000000-0005-0000-0000-00008E000000}"/>
    <cellStyle name="Procentowy 2 5" xfId="143" xr:uid="{00000000-0005-0000-0000-00008F000000}"/>
    <cellStyle name="Procentowy 2 5 2" xfId="144" xr:uid="{00000000-0005-0000-0000-000090000000}"/>
    <cellStyle name="Procentowy 2 6" xfId="145" xr:uid="{00000000-0005-0000-0000-000091000000}"/>
    <cellStyle name="Procentowy 2 6 2" xfId="146" xr:uid="{00000000-0005-0000-0000-000092000000}"/>
    <cellStyle name="Procentowy 2 7" xfId="147" xr:uid="{00000000-0005-0000-0000-000093000000}"/>
    <cellStyle name="Procentowy 3" xfId="148" xr:uid="{00000000-0005-0000-0000-000094000000}"/>
    <cellStyle name="Procentowy 3 2" xfId="149" xr:uid="{00000000-0005-0000-0000-000095000000}"/>
    <cellStyle name="Procentowy 3 2 2" xfId="150" xr:uid="{00000000-0005-0000-0000-000096000000}"/>
    <cellStyle name="Procentowy 3 2 2 2" xfId="151" xr:uid="{00000000-0005-0000-0000-000097000000}"/>
    <cellStyle name="Procentowy 3 2 3" xfId="152" xr:uid="{00000000-0005-0000-0000-000098000000}"/>
    <cellStyle name="Procentowy 3 3" xfId="153" xr:uid="{00000000-0005-0000-0000-000099000000}"/>
    <cellStyle name="Procentowy 3 3 2" xfId="154" xr:uid="{00000000-0005-0000-0000-00009A000000}"/>
    <cellStyle name="Procentowy 3 4" xfId="155" xr:uid="{00000000-0005-0000-0000-00009B000000}"/>
    <cellStyle name="Procentowy 4" xfId="156" xr:uid="{00000000-0005-0000-0000-00009C000000}"/>
    <cellStyle name="Procentowy 4 2" xfId="157" xr:uid="{00000000-0005-0000-0000-00009D000000}"/>
    <cellStyle name="Procentowy 5" xfId="158" xr:uid="{00000000-0005-0000-0000-00009E000000}"/>
    <cellStyle name="Procentowy 5 2" xfId="159" xr:uid="{00000000-0005-0000-0000-00009F000000}"/>
    <cellStyle name="Procentowy 6" xfId="160" xr:uid="{00000000-0005-0000-0000-0000A0000000}"/>
    <cellStyle name="Procentowy 6 2" xfId="161" xr:uid="{00000000-0005-0000-0000-0000A1000000}"/>
    <cellStyle name="Procentowy 7" xfId="162" xr:uid="{00000000-0005-0000-0000-0000A2000000}"/>
    <cellStyle name="Procentowy 7 2" xfId="163" xr:uid="{00000000-0005-0000-0000-0000A3000000}"/>
    <cellStyle name="SAPBEXaggData" xfId="164" xr:uid="{00000000-0005-0000-0000-0000A4000000}"/>
    <cellStyle name="SAPBEXaggDataEmph" xfId="165" xr:uid="{00000000-0005-0000-0000-0000A5000000}"/>
    <cellStyle name="SAPBEXaggItem" xfId="166" xr:uid="{00000000-0005-0000-0000-0000A6000000}"/>
    <cellStyle name="SAPBEXaggItemX" xfId="167" xr:uid="{00000000-0005-0000-0000-0000A7000000}"/>
    <cellStyle name="SAPBEXchaText" xfId="168" xr:uid="{00000000-0005-0000-0000-0000A8000000}"/>
    <cellStyle name="SAPBEXchaText 2" xfId="169" xr:uid="{00000000-0005-0000-0000-0000A9000000}"/>
    <cellStyle name="SAPBEXchaText 2 2" xfId="170" xr:uid="{00000000-0005-0000-0000-0000AA000000}"/>
    <cellStyle name="SAPBEXchaText 3" xfId="171" xr:uid="{00000000-0005-0000-0000-0000AB000000}"/>
    <cellStyle name="SAPBEXchaText 4" xfId="172" xr:uid="{00000000-0005-0000-0000-0000AC000000}"/>
    <cellStyle name="SAPBEXchaText_Bonusy All'12" xfId="173" xr:uid="{00000000-0005-0000-0000-0000AD000000}"/>
    <cellStyle name="SAPBEXexcBad7" xfId="174" xr:uid="{00000000-0005-0000-0000-0000AE000000}"/>
    <cellStyle name="SAPBEXexcBad8" xfId="175" xr:uid="{00000000-0005-0000-0000-0000AF000000}"/>
    <cellStyle name="SAPBEXexcBad9" xfId="176" xr:uid="{00000000-0005-0000-0000-0000B0000000}"/>
    <cellStyle name="SAPBEXexcCritical4" xfId="177" xr:uid="{00000000-0005-0000-0000-0000B1000000}"/>
    <cellStyle name="SAPBEXexcCritical5" xfId="178" xr:uid="{00000000-0005-0000-0000-0000B2000000}"/>
    <cellStyle name="SAPBEXexcCritical6" xfId="179" xr:uid="{00000000-0005-0000-0000-0000B3000000}"/>
    <cellStyle name="SAPBEXexcGood1" xfId="180" xr:uid="{00000000-0005-0000-0000-0000B4000000}"/>
    <cellStyle name="SAPBEXexcGood2" xfId="181" xr:uid="{00000000-0005-0000-0000-0000B5000000}"/>
    <cellStyle name="SAPBEXexcGood3" xfId="182" xr:uid="{00000000-0005-0000-0000-0000B6000000}"/>
    <cellStyle name="SAPBEXfilterDrill" xfId="183" xr:uid="{00000000-0005-0000-0000-0000B7000000}"/>
    <cellStyle name="SAPBEXfilterItem" xfId="184" xr:uid="{00000000-0005-0000-0000-0000B8000000}"/>
    <cellStyle name="SAPBEXfilterText" xfId="185" xr:uid="{00000000-0005-0000-0000-0000B9000000}"/>
    <cellStyle name="SAPBEXformats" xfId="186" xr:uid="{00000000-0005-0000-0000-0000BA000000}"/>
    <cellStyle name="SAPBEXformats 2" xfId="187" xr:uid="{00000000-0005-0000-0000-0000BB000000}"/>
    <cellStyle name="SAPBEXheaderItem" xfId="188" xr:uid="{00000000-0005-0000-0000-0000BC000000}"/>
    <cellStyle name="SAPBEXheaderText" xfId="189" xr:uid="{00000000-0005-0000-0000-0000BD000000}"/>
    <cellStyle name="SAPBEXHLevel0" xfId="190" xr:uid="{00000000-0005-0000-0000-0000BE000000}"/>
    <cellStyle name="SAPBEXHLevel0 2" xfId="191" xr:uid="{00000000-0005-0000-0000-0000BF000000}"/>
    <cellStyle name="SAPBEXHLevel0 2 2" xfId="192" xr:uid="{00000000-0005-0000-0000-0000C0000000}"/>
    <cellStyle name="SAPBEXHLevel0 3" xfId="193" xr:uid="{00000000-0005-0000-0000-0000C1000000}"/>
    <cellStyle name="SAPBEXHLevel0 4" xfId="194" xr:uid="{00000000-0005-0000-0000-0000C2000000}"/>
    <cellStyle name="SAPBEXHLevel0_Bonusy All'12" xfId="195" xr:uid="{00000000-0005-0000-0000-0000C3000000}"/>
    <cellStyle name="SAPBEXHLevel0X" xfId="196" xr:uid="{00000000-0005-0000-0000-0000C4000000}"/>
    <cellStyle name="SAPBEXHLevel0X 2" xfId="197" xr:uid="{00000000-0005-0000-0000-0000C5000000}"/>
    <cellStyle name="SAPBEXHLevel0X 2 2" xfId="198" xr:uid="{00000000-0005-0000-0000-0000C6000000}"/>
    <cellStyle name="SAPBEXHLevel0X 3" xfId="199" xr:uid="{00000000-0005-0000-0000-0000C7000000}"/>
    <cellStyle name="SAPBEXHLevel0X 4" xfId="200" xr:uid="{00000000-0005-0000-0000-0000C8000000}"/>
    <cellStyle name="SAPBEXHLevel0X_Bonusy All'12" xfId="201" xr:uid="{00000000-0005-0000-0000-0000C9000000}"/>
    <cellStyle name="SAPBEXHLevel1" xfId="202" xr:uid="{00000000-0005-0000-0000-0000CA000000}"/>
    <cellStyle name="SAPBEXHLevel1 2" xfId="203" xr:uid="{00000000-0005-0000-0000-0000CB000000}"/>
    <cellStyle name="SAPBEXHLevel1 2 2" xfId="204" xr:uid="{00000000-0005-0000-0000-0000CC000000}"/>
    <cellStyle name="SAPBEXHLevel1 3" xfId="205" xr:uid="{00000000-0005-0000-0000-0000CD000000}"/>
    <cellStyle name="SAPBEXHLevel1 4" xfId="206" xr:uid="{00000000-0005-0000-0000-0000CE000000}"/>
    <cellStyle name="SAPBEXHLevel1_Bonusy All'12" xfId="207" xr:uid="{00000000-0005-0000-0000-0000CF000000}"/>
    <cellStyle name="SAPBEXHLevel1X" xfId="208" xr:uid="{00000000-0005-0000-0000-0000D0000000}"/>
    <cellStyle name="SAPBEXHLevel1X 2" xfId="209" xr:uid="{00000000-0005-0000-0000-0000D1000000}"/>
    <cellStyle name="SAPBEXHLevel1X 2 2" xfId="210" xr:uid="{00000000-0005-0000-0000-0000D2000000}"/>
    <cellStyle name="SAPBEXHLevel1X 3" xfId="211" xr:uid="{00000000-0005-0000-0000-0000D3000000}"/>
    <cellStyle name="SAPBEXHLevel1X 4" xfId="212" xr:uid="{00000000-0005-0000-0000-0000D4000000}"/>
    <cellStyle name="SAPBEXHLevel1X_Bonusy All'12" xfId="213" xr:uid="{00000000-0005-0000-0000-0000D5000000}"/>
    <cellStyle name="SAPBEXHLevel2" xfId="214" xr:uid="{00000000-0005-0000-0000-0000D6000000}"/>
    <cellStyle name="SAPBEXHLevel2 2" xfId="215" xr:uid="{00000000-0005-0000-0000-0000D7000000}"/>
    <cellStyle name="SAPBEXHLevel2 2 2" xfId="216" xr:uid="{00000000-0005-0000-0000-0000D8000000}"/>
    <cellStyle name="SAPBEXHLevel2 3" xfId="217" xr:uid="{00000000-0005-0000-0000-0000D9000000}"/>
    <cellStyle name="SAPBEXHLevel2 4" xfId="218" xr:uid="{00000000-0005-0000-0000-0000DA000000}"/>
    <cellStyle name="SAPBEXHLevel2_Bonusy All'12" xfId="219" xr:uid="{00000000-0005-0000-0000-0000DB000000}"/>
    <cellStyle name="SAPBEXHLevel2X" xfId="220" xr:uid="{00000000-0005-0000-0000-0000DC000000}"/>
    <cellStyle name="SAPBEXHLevel2X 2" xfId="221" xr:uid="{00000000-0005-0000-0000-0000DD000000}"/>
    <cellStyle name="SAPBEXHLevel2X 2 2" xfId="222" xr:uid="{00000000-0005-0000-0000-0000DE000000}"/>
    <cellStyle name="SAPBEXHLevel2X 3" xfId="223" xr:uid="{00000000-0005-0000-0000-0000DF000000}"/>
    <cellStyle name="SAPBEXHLevel2X 4" xfId="224" xr:uid="{00000000-0005-0000-0000-0000E0000000}"/>
    <cellStyle name="SAPBEXHLevel2X_Bonusy All'12" xfId="225" xr:uid="{00000000-0005-0000-0000-0000E1000000}"/>
    <cellStyle name="SAPBEXHLevel3" xfId="226" xr:uid="{00000000-0005-0000-0000-0000E2000000}"/>
    <cellStyle name="SAPBEXHLevel3 2" xfId="227" xr:uid="{00000000-0005-0000-0000-0000E3000000}"/>
    <cellStyle name="SAPBEXHLevel3 2 2" xfId="228" xr:uid="{00000000-0005-0000-0000-0000E4000000}"/>
    <cellStyle name="SAPBEXHLevel3 3" xfId="229" xr:uid="{00000000-0005-0000-0000-0000E5000000}"/>
    <cellStyle name="SAPBEXHLevel3 4" xfId="230" xr:uid="{00000000-0005-0000-0000-0000E6000000}"/>
    <cellStyle name="SAPBEXHLevel3_Bonusy All'12" xfId="231" xr:uid="{00000000-0005-0000-0000-0000E7000000}"/>
    <cellStyle name="SAPBEXHLevel3X" xfId="232" xr:uid="{00000000-0005-0000-0000-0000E8000000}"/>
    <cellStyle name="SAPBEXHLevel3X 2" xfId="233" xr:uid="{00000000-0005-0000-0000-0000E9000000}"/>
    <cellStyle name="SAPBEXHLevel3X 2 2" xfId="234" xr:uid="{00000000-0005-0000-0000-0000EA000000}"/>
    <cellStyle name="SAPBEXHLevel3X 3" xfId="235" xr:uid="{00000000-0005-0000-0000-0000EB000000}"/>
    <cellStyle name="SAPBEXHLevel3X 4" xfId="236" xr:uid="{00000000-0005-0000-0000-0000EC000000}"/>
    <cellStyle name="SAPBEXHLevel3X_Bonusy All'12" xfId="237" xr:uid="{00000000-0005-0000-0000-0000ED000000}"/>
    <cellStyle name="SAPBEXresData" xfId="238" xr:uid="{00000000-0005-0000-0000-0000EE000000}"/>
    <cellStyle name="SAPBEXresDataEmph" xfId="239" xr:uid="{00000000-0005-0000-0000-0000EF000000}"/>
    <cellStyle name="SAPBEXresItem" xfId="240" xr:uid="{00000000-0005-0000-0000-0000F0000000}"/>
    <cellStyle name="SAPBEXresItemX" xfId="241" xr:uid="{00000000-0005-0000-0000-0000F1000000}"/>
    <cellStyle name="SAPBEXstdData" xfId="242" xr:uid="{00000000-0005-0000-0000-0000F2000000}"/>
    <cellStyle name="SAPBEXstdDataEmph" xfId="243" xr:uid="{00000000-0005-0000-0000-0000F3000000}"/>
    <cellStyle name="SAPBEXstdItem" xfId="244" xr:uid="{00000000-0005-0000-0000-0000F4000000}"/>
    <cellStyle name="SAPBEXstdItem 2" xfId="245" xr:uid="{00000000-0005-0000-0000-0000F5000000}"/>
    <cellStyle name="SAPBEXstdItem 2 2" xfId="246" xr:uid="{00000000-0005-0000-0000-0000F6000000}"/>
    <cellStyle name="SAPBEXstdItem 3" xfId="247" xr:uid="{00000000-0005-0000-0000-0000F7000000}"/>
    <cellStyle name="SAPBEXstdItem 4" xfId="248" xr:uid="{00000000-0005-0000-0000-0000F8000000}"/>
    <cellStyle name="SAPBEXstdItem_Bonusy All'12" xfId="249" xr:uid="{00000000-0005-0000-0000-0000F9000000}"/>
    <cellStyle name="SAPBEXstdItemX" xfId="250" xr:uid="{00000000-0005-0000-0000-0000FA000000}"/>
    <cellStyle name="SAPBEXstdItemX 2" xfId="251" xr:uid="{00000000-0005-0000-0000-0000FB000000}"/>
    <cellStyle name="SAPBEXtitle" xfId="252" xr:uid="{00000000-0005-0000-0000-0000FC000000}"/>
    <cellStyle name="SAPBEXtitle 2" xfId="253" xr:uid="{00000000-0005-0000-0000-0000FD000000}"/>
    <cellStyle name="SAPBEXundefined" xfId="254" xr:uid="{00000000-0005-0000-0000-0000FE000000}"/>
    <cellStyle name="Styl prezentacji" xfId="255" xr:uid="{00000000-0005-0000-0000-0000FF000000}"/>
    <cellStyle name="Walutowy 2" xfId="6" xr:uid="{00000000-0005-0000-0000-000000010000}"/>
    <cellStyle name="Walutowy 2 2" xfId="257" xr:uid="{00000000-0005-0000-0000-000001010000}"/>
    <cellStyle name="Walutowy 2 3" xfId="258" xr:uid="{00000000-0005-0000-0000-000002010000}"/>
    <cellStyle name="Walutowy 3" xfId="256" xr:uid="{00000000-0005-0000-0000-000003010000}"/>
    <cellStyle name="Walutowy 4" xfId="259" xr:uid="{00000000-0005-0000-0000-000004010000}"/>
  </cellStyles>
  <dxfs count="32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00B0F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9999"/>
      <color rgb="FF3E9FF0"/>
      <color rgb="FF0F74C7"/>
      <color rgb="FF0B5795"/>
      <color rgb="FF04223A"/>
      <color rgb="FF043A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0.jpeg"/><Relationship Id="rId13" Type="http://schemas.openxmlformats.org/officeDocument/2006/relationships/image" Target="../media/image125.png"/><Relationship Id="rId18" Type="http://schemas.openxmlformats.org/officeDocument/2006/relationships/image" Target="../media/image130.png"/><Relationship Id="rId3" Type="http://schemas.openxmlformats.org/officeDocument/2006/relationships/image" Target="../media/image115.jpeg"/><Relationship Id="rId7" Type="http://schemas.openxmlformats.org/officeDocument/2006/relationships/image" Target="../media/image119.jpeg"/><Relationship Id="rId12" Type="http://schemas.openxmlformats.org/officeDocument/2006/relationships/image" Target="../media/image124.png"/><Relationship Id="rId17" Type="http://schemas.openxmlformats.org/officeDocument/2006/relationships/image" Target="../media/image129.png"/><Relationship Id="rId2" Type="http://schemas.openxmlformats.org/officeDocument/2006/relationships/image" Target="../media/image114.jpeg"/><Relationship Id="rId16" Type="http://schemas.openxmlformats.org/officeDocument/2006/relationships/image" Target="../media/image128.png"/><Relationship Id="rId1" Type="http://schemas.openxmlformats.org/officeDocument/2006/relationships/image" Target="../media/image113.jpeg"/><Relationship Id="rId6" Type="http://schemas.openxmlformats.org/officeDocument/2006/relationships/image" Target="../media/image118.jpeg"/><Relationship Id="rId11" Type="http://schemas.openxmlformats.org/officeDocument/2006/relationships/image" Target="../media/image123.png"/><Relationship Id="rId5" Type="http://schemas.openxmlformats.org/officeDocument/2006/relationships/image" Target="../media/image117.jpeg"/><Relationship Id="rId15" Type="http://schemas.openxmlformats.org/officeDocument/2006/relationships/image" Target="../media/image127.png"/><Relationship Id="rId10" Type="http://schemas.openxmlformats.org/officeDocument/2006/relationships/image" Target="../media/image122.jpeg"/><Relationship Id="rId4" Type="http://schemas.openxmlformats.org/officeDocument/2006/relationships/image" Target="../media/image116.jpeg"/><Relationship Id="rId9" Type="http://schemas.openxmlformats.org/officeDocument/2006/relationships/image" Target="../media/image121.jpeg"/><Relationship Id="rId14" Type="http://schemas.openxmlformats.org/officeDocument/2006/relationships/image" Target="../media/image126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2" Type="http://schemas.openxmlformats.org/officeDocument/2006/relationships/image" Target="../media/image3.jpeg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07" Type="http://schemas.openxmlformats.org/officeDocument/2006/relationships/image" Target="../media/image109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66" Type="http://schemas.openxmlformats.org/officeDocument/2006/relationships/image" Target="../media/image68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87" Type="http://schemas.openxmlformats.org/officeDocument/2006/relationships/image" Target="../media/image89.jpeg"/><Relationship Id="rId102" Type="http://schemas.openxmlformats.org/officeDocument/2006/relationships/image" Target="../media/image104.jpeg"/><Relationship Id="rId110" Type="http://schemas.openxmlformats.org/officeDocument/2006/relationships/image" Target="../media/image112.jpeg"/><Relationship Id="rId5" Type="http://schemas.openxmlformats.org/officeDocument/2006/relationships/image" Target="../media/image7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90" Type="http://schemas.openxmlformats.org/officeDocument/2006/relationships/image" Target="../media/image92.jpeg"/><Relationship Id="rId95" Type="http://schemas.openxmlformats.org/officeDocument/2006/relationships/image" Target="../media/image97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56" Type="http://schemas.openxmlformats.org/officeDocument/2006/relationships/image" Target="../media/image58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105" Type="http://schemas.openxmlformats.org/officeDocument/2006/relationships/image" Target="../media/image107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59" Type="http://schemas.openxmlformats.org/officeDocument/2006/relationships/image" Target="../media/image61.jpeg"/><Relationship Id="rId67" Type="http://schemas.openxmlformats.org/officeDocument/2006/relationships/image" Target="../media/image69.jpeg"/><Relationship Id="rId103" Type="http://schemas.openxmlformats.org/officeDocument/2006/relationships/image" Target="../media/image105.jpeg"/><Relationship Id="rId108" Type="http://schemas.openxmlformats.org/officeDocument/2006/relationships/image" Target="../media/image110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62" Type="http://schemas.openxmlformats.org/officeDocument/2006/relationships/image" Target="../media/image64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91" Type="http://schemas.openxmlformats.org/officeDocument/2006/relationships/image" Target="../media/image93.jpeg"/><Relationship Id="rId96" Type="http://schemas.openxmlformats.org/officeDocument/2006/relationships/image" Target="../media/image98.jpeg"/><Relationship Id="rId1" Type="http://schemas.openxmlformats.org/officeDocument/2006/relationships/image" Target="../media/image2.pn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6" Type="http://schemas.openxmlformats.org/officeDocument/2006/relationships/image" Target="../media/image108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109" Type="http://schemas.openxmlformats.org/officeDocument/2006/relationships/image" Target="../media/image111.jpeg"/><Relationship Id="rId34" Type="http://schemas.openxmlformats.org/officeDocument/2006/relationships/image" Target="../media/image36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04" Type="http://schemas.openxmlformats.org/officeDocument/2006/relationships/image" Target="../media/image106.jpeg"/><Relationship Id="rId7" Type="http://schemas.openxmlformats.org/officeDocument/2006/relationships/image" Target="../media/image9.jpe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982435</xdr:colOff>
      <xdr:row>4</xdr:row>
      <xdr:rowOff>117022</xdr:rowOff>
    </xdr:from>
    <xdr:to>
      <xdr:col>17</xdr:col>
      <xdr:colOff>1101776</xdr:colOff>
      <xdr:row>10</xdr:row>
      <xdr:rowOff>40822</xdr:rowOff>
    </xdr:to>
    <xdr:pic>
      <xdr:nvPicPr>
        <xdr:cNvPr id="85" name="Obraz 84" descr="Logo_DREWKOL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40435" y="1055915"/>
          <a:ext cx="4364770" cy="13117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1676400</xdr:colOff>
      <xdr:row>351</xdr:row>
      <xdr:rowOff>330837</xdr:rowOff>
    </xdr:from>
    <xdr:to>
      <xdr:col>1</xdr:col>
      <xdr:colOff>2712884</xdr:colOff>
      <xdr:row>351</xdr:row>
      <xdr:rowOff>1779106</xdr:rowOff>
    </xdr:to>
    <xdr:pic>
      <xdr:nvPicPr>
        <xdr:cNvPr id="92" name="Obraz 91" descr="panel maskujący.pn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62200" y="111582837"/>
          <a:ext cx="1036484" cy="144826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351</xdr:row>
      <xdr:rowOff>95250</xdr:rowOff>
    </xdr:from>
    <xdr:to>
      <xdr:col>1</xdr:col>
      <xdr:colOff>1552575</xdr:colOff>
      <xdr:row>351</xdr:row>
      <xdr:rowOff>1240491</xdr:rowOff>
    </xdr:to>
    <xdr:pic>
      <xdr:nvPicPr>
        <xdr:cNvPr id="93" name="Obraz 92" descr="cokól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7725" y="111347250"/>
          <a:ext cx="1390650" cy="1145241"/>
        </a:xfrm>
        <a:prstGeom prst="rect">
          <a:avLst/>
        </a:prstGeom>
      </xdr:spPr>
    </xdr:pic>
    <xdr:clientData/>
  </xdr:twoCellAnchor>
  <xdr:twoCellAnchor>
    <xdr:from>
      <xdr:col>1</xdr:col>
      <xdr:colOff>809625</xdr:colOff>
      <xdr:row>352</xdr:row>
      <xdr:rowOff>66675</xdr:rowOff>
    </xdr:from>
    <xdr:to>
      <xdr:col>1</xdr:col>
      <xdr:colOff>1914525</xdr:colOff>
      <xdr:row>352</xdr:row>
      <xdr:rowOff>1133475</xdr:rowOff>
    </xdr:to>
    <xdr:pic>
      <xdr:nvPicPr>
        <xdr:cNvPr id="95" name="Obraz 94" descr="pobrane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95425" y="89058750"/>
          <a:ext cx="1104900" cy="106680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32</xdr:row>
      <xdr:rowOff>95250</xdr:rowOff>
    </xdr:from>
    <xdr:to>
      <xdr:col>1</xdr:col>
      <xdr:colOff>1853293</xdr:colOff>
      <xdr:row>36</xdr:row>
      <xdr:rowOff>184650</xdr:rowOff>
    </xdr:to>
    <xdr:pic>
      <xdr:nvPicPr>
        <xdr:cNvPr id="98" name="Obraz 97" descr="VD1_500_b_o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90675" y="8210550"/>
          <a:ext cx="948418" cy="1080000"/>
        </a:xfrm>
        <a:prstGeom prst="rect">
          <a:avLst/>
        </a:prstGeom>
      </xdr:spPr>
    </xdr:pic>
    <xdr:clientData/>
  </xdr:twoCellAnchor>
  <xdr:twoCellAnchor>
    <xdr:from>
      <xdr:col>1</xdr:col>
      <xdr:colOff>809626</xdr:colOff>
      <xdr:row>37</xdr:row>
      <xdr:rowOff>85725</xdr:rowOff>
    </xdr:from>
    <xdr:to>
      <xdr:col>1</xdr:col>
      <xdr:colOff>1896661</xdr:colOff>
      <xdr:row>41</xdr:row>
      <xdr:rowOff>139125</xdr:rowOff>
    </xdr:to>
    <xdr:pic>
      <xdr:nvPicPr>
        <xdr:cNvPr id="99" name="Obraz 98" descr="VD2_800_b_o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95426" y="9439275"/>
          <a:ext cx="1087035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42</xdr:row>
      <xdr:rowOff>104775</xdr:rowOff>
    </xdr:from>
    <xdr:to>
      <xdr:col>1</xdr:col>
      <xdr:colOff>1900427</xdr:colOff>
      <xdr:row>46</xdr:row>
      <xdr:rowOff>158175</xdr:rowOff>
    </xdr:to>
    <xdr:pic>
      <xdr:nvPicPr>
        <xdr:cNvPr id="100" name="Obraz 99" descr="VD3_800_b_o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76375" y="10696575"/>
          <a:ext cx="1109852" cy="1044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47</xdr:row>
      <xdr:rowOff>95250</xdr:rowOff>
    </xdr:from>
    <xdr:to>
      <xdr:col>1</xdr:col>
      <xdr:colOff>1802268</xdr:colOff>
      <xdr:row>51</xdr:row>
      <xdr:rowOff>148650</xdr:rowOff>
    </xdr:to>
    <xdr:pic>
      <xdr:nvPicPr>
        <xdr:cNvPr id="101" name="Obraz 100" descr="VD4_500_b_o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62100" y="11925300"/>
          <a:ext cx="925968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62</xdr:row>
      <xdr:rowOff>85725</xdr:rowOff>
    </xdr:from>
    <xdr:to>
      <xdr:col>1</xdr:col>
      <xdr:colOff>1890191</xdr:colOff>
      <xdr:row>65</xdr:row>
      <xdr:rowOff>186750</xdr:rowOff>
    </xdr:to>
    <xdr:pic>
      <xdr:nvPicPr>
        <xdr:cNvPr id="102" name="Obraz 101" descr="VD5_800_b_o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76375" y="15630525"/>
          <a:ext cx="1099616" cy="1044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52</xdr:row>
      <xdr:rowOff>95250</xdr:rowOff>
    </xdr:from>
    <xdr:to>
      <xdr:col>1</xdr:col>
      <xdr:colOff>1892938</xdr:colOff>
      <xdr:row>56</xdr:row>
      <xdr:rowOff>148650</xdr:rowOff>
    </xdr:to>
    <xdr:pic>
      <xdr:nvPicPr>
        <xdr:cNvPr id="105" name="Obraz 104" descr="VD5_600_b_o.JP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43050" y="13163550"/>
          <a:ext cx="1035688" cy="1044000"/>
        </a:xfrm>
        <a:prstGeom prst="rect">
          <a:avLst/>
        </a:prstGeom>
      </xdr:spPr>
    </xdr:pic>
    <xdr:clientData/>
  </xdr:twoCellAnchor>
  <xdr:twoCellAnchor>
    <xdr:from>
      <xdr:col>1</xdr:col>
      <xdr:colOff>895350</xdr:colOff>
      <xdr:row>57</xdr:row>
      <xdr:rowOff>95250</xdr:rowOff>
    </xdr:from>
    <xdr:to>
      <xdr:col>1</xdr:col>
      <xdr:colOff>1852623</xdr:colOff>
      <xdr:row>61</xdr:row>
      <xdr:rowOff>148650</xdr:rowOff>
    </xdr:to>
    <xdr:pic>
      <xdr:nvPicPr>
        <xdr:cNvPr id="106" name="Obraz 105" descr="VD6_600_b_o.JP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581150" y="14401800"/>
          <a:ext cx="957273" cy="1044000"/>
        </a:xfrm>
        <a:prstGeom prst="rect">
          <a:avLst/>
        </a:prstGeom>
      </xdr:spPr>
    </xdr:pic>
    <xdr:clientData/>
  </xdr:twoCellAnchor>
  <xdr:twoCellAnchor>
    <xdr:from>
      <xdr:col>1</xdr:col>
      <xdr:colOff>942976</xdr:colOff>
      <xdr:row>67</xdr:row>
      <xdr:rowOff>104775</xdr:rowOff>
    </xdr:from>
    <xdr:to>
      <xdr:col>1</xdr:col>
      <xdr:colOff>1863771</xdr:colOff>
      <xdr:row>71</xdr:row>
      <xdr:rowOff>158175</xdr:rowOff>
    </xdr:to>
    <xdr:pic>
      <xdr:nvPicPr>
        <xdr:cNvPr id="107" name="Obraz 106" descr="VD8_1_600_b_o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28776" y="17154525"/>
          <a:ext cx="920795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75</xdr:row>
      <xdr:rowOff>104775</xdr:rowOff>
    </xdr:from>
    <xdr:to>
      <xdr:col>1</xdr:col>
      <xdr:colOff>1889133</xdr:colOff>
      <xdr:row>79</xdr:row>
      <xdr:rowOff>158175</xdr:rowOff>
    </xdr:to>
    <xdr:pic>
      <xdr:nvPicPr>
        <xdr:cNvPr id="108" name="Obraz 107" descr="VD8_2_600_b_o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09725" y="19135725"/>
          <a:ext cx="965208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83</xdr:row>
      <xdr:rowOff>171450</xdr:rowOff>
    </xdr:from>
    <xdr:to>
      <xdr:col>1</xdr:col>
      <xdr:colOff>1845198</xdr:colOff>
      <xdr:row>87</xdr:row>
      <xdr:rowOff>224850</xdr:rowOff>
    </xdr:to>
    <xdr:pic>
      <xdr:nvPicPr>
        <xdr:cNvPr id="110" name="Obraz 109" descr="VD7_600_b_o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09725" y="21183600"/>
          <a:ext cx="921273" cy="1044000"/>
        </a:xfrm>
        <a:prstGeom prst="rect">
          <a:avLst/>
        </a:prstGeom>
      </xdr:spPr>
    </xdr:pic>
    <xdr:clientData/>
  </xdr:twoCellAnchor>
  <xdr:twoCellAnchor>
    <xdr:from>
      <xdr:col>1</xdr:col>
      <xdr:colOff>933451</xdr:colOff>
      <xdr:row>91</xdr:row>
      <xdr:rowOff>95250</xdr:rowOff>
    </xdr:from>
    <xdr:to>
      <xdr:col>1</xdr:col>
      <xdr:colOff>1871914</xdr:colOff>
      <xdr:row>95</xdr:row>
      <xdr:rowOff>148650</xdr:rowOff>
    </xdr:to>
    <xdr:pic>
      <xdr:nvPicPr>
        <xdr:cNvPr id="111" name="Obraz 110" descr="VD8_600_b_o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619251" y="23088600"/>
          <a:ext cx="938463" cy="1044000"/>
        </a:xfrm>
        <a:prstGeom prst="rect">
          <a:avLst/>
        </a:prstGeom>
      </xdr:spPr>
    </xdr:pic>
    <xdr:clientData/>
  </xdr:twoCellAnchor>
  <xdr:twoCellAnchor>
    <xdr:from>
      <xdr:col>1</xdr:col>
      <xdr:colOff>981075</xdr:colOff>
      <xdr:row>99</xdr:row>
      <xdr:rowOff>190500</xdr:rowOff>
    </xdr:from>
    <xdr:to>
      <xdr:col>1</xdr:col>
      <xdr:colOff>1936464</xdr:colOff>
      <xdr:row>103</xdr:row>
      <xdr:rowOff>243900</xdr:rowOff>
    </xdr:to>
    <xdr:pic>
      <xdr:nvPicPr>
        <xdr:cNvPr id="112" name="Obraz 111" descr="VD9_600_b_o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666875" y="25165050"/>
          <a:ext cx="955389" cy="1044000"/>
        </a:xfrm>
        <a:prstGeom prst="rect">
          <a:avLst/>
        </a:prstGeom>
      </xdr:spPr>
    </xdr:pic>
    <xdr:clientData/>
  </xdr:twoCellAnchor>
  <xdr:twoCellAnchor>
    <xdr:from>
      <xdr:col>1</xdr:col>
      <xdr:colOff>933450</xdr:colOff>
      <xdr:row>106</xdr:row>
      <xdr:rowOff>57150</xdr:rowOff>
    </xdr:from>
    <xdr:to>
      <xdr:col>1</xdr:col>
      <xdr:colOff>1934765</xdr:colOff>
      <xdr:row>110</xdr:row>
      <xdr:rowOff>110550</xdr:rowOff>
    </xdr:to>
    <xdr:pic>
      <xdr:nvPicPr>
        <xdr:cNvPr id="113" name="Obraz 112" descr="VD12_600_b_o.JP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619250" y="26765250"/>
          <a:ext cx="1001315" cy="1044000"/>
        </a:xfrm>
        <a:prstGeom prst="rect">
          <a:avLst/>
        </a:prstGeom>
      </xdr:spPr>
    </xdr:pic>
    <xdr:clientData/>
  </xdr:twoCellAnchor>
  <xdr:twoCellAnchor>
    <xdr:from>
      <xdr:col>1</xdr:col>
      <xdr:colOff>914401</xdr:colOff>
      <xdr:row>111</xdr:row>
      <xdr:rowOff>76200</xdr:rowOff>
    </xdr:from>
    <xdr:to>
      <xdr:col>1</xdr:col>
      <xdr:colOff>1941882</xdr:colOff>
      <xdr:row>115</xdr:row>
      <xdr:rowOff>129600</xdr:rowOff>
    </xdr:to>
    <xdr:pic>
      <xdr:nvPicPr>
        <xdr:cNvPr id="114" name="Obraz 113" descr="VD13_600_b_o.JP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00201" y="28022550"/>
          <a:ext cx="1027481" cy="1044000"/>
        </a:xfrm>
        <a:prstGeom prst="rect">
          <a:avLst/>
        </a:prstGeom>
      </xdr:spPr>
    </xdr:pic>
    <xdr:clientData/>
  </xdr:twoCellAnchor>
  <xdr:twoCellAnchor>
    <xdr:from>
      <xdr:col>1</xdr:col>
      <xdr:colOff>1162051</xdr:colOff>
      <xdr:row>116</xdr:row>
      <xdr:rowOff>114300</xdr:rowOff>
    </xdr:from>
    <xdr:to>
      <xdr:col>1</xdr:col>
      <xdr:colOff>1634212</xdr:colOff>
      <xdr:row>117</xdr:row>
      <xdr:rowOff>529650</xdr:rowOff>
    </xdr:to>
    <xdr:pic>
      <xdr:nvPicPr>
        <xdr:cNvPr id="116" name="Obraz 115" descr="VD14_1_150_b_o.JP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47851" y="29298900"/>
          <a:ext cx="472161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118</xdr:row>
      <xdr:rowOff>133350</xdr:rowOff>
    </xdr:from>
    <xdr:to>
      <xdr:col>1</xdr:col>
      <xdr:colOff>1634157</xdr:colOff>
      <xdr:row>119</xdr:row>
      <xdr:rowOff>548700</xdr:rowOff>
    </xdr:to>
    <xdr:pic>
      <xdr:nvPicPr>
        <xdr:cNvPr id="117" name="Obraz 116" descr="VD14_2_150_b_o.JP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66900" y="30575250"/>
          <a:ext cx="453057" cy="1044000"/>
        </a:xfrm>
        <a:prstGeom prst="rect">
          <a:avLst/>
        </a:prstGeom>
      </xdr:spPr>
    </xdr:pic>
    <xdr:clientData/>
  </xdr:twoCellAnchor>
  <xdr:twoCellAnchor>
    <xdr:from>
      <xdr:col>1</xdr:col>
      <xdr:colOff>1114425</xdr:colOff>
      <xdr:row>120</xdr:row>
      <xdr:rowOff>123825</xdr:rowOff>
    </xdr:from>
    <xdr:to>
      <xdr:col>1</xdr:col>
      <xdr:colOff>1768996</xdr:colOff>
      <xdr:row>121</xdr:row>
      <xdr:rowOff>539175</xdr:rowOff>
    </xdr:to>
    <xdr:pic>
      <xdr:nvPicPr>
        <xdr:cNvPr id="119" name="Obraz 118" descr="VD11_200_b_o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800225" y="31823025"/>
          <a:ext cx="654571" cy="1044000"/>
        </a:xfrm>
        <a:prstGeom prst="rect">
          <a:avLst/>
        </a:prstGeom>
      </xdr:spPr>
    </xdr:pic>
    <xdr:clientData/>
  </xdr:twoCellAnchor>
  <xdr:twoCellAnchor>
    <xdr:from>
      <xdr:col>1</xdr:col>
      <xdr:colOff>1009650</xdr:colOff>
      <xdr:row>122</xdr:row>
      <xdr:rowOff>114300</xdr:rowOff>
    </xdr:from>
    <xdr:to>
      <xdr:col>1</xdr:col>
      <xdr:colOff>1897538</xdr:colOff>
      <xdr:row>126</xdr:row>
      <xdr:rowOff>167700</xdr:rowOff>
    </xdr:to>
    <xdr:pic>
      <xdr:nvPicPr>
        <xdr:cNvPr id="120" name="Obraz 119" descr="VD12_500_b_o.JP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695450" y="33070800"/>
          <a:ext cx="887888" cy="1044000"/>
        </a:xfrm>
        <a:prstGeom prst="rect">
          <a:avLst/>
        </a:prstGeom>
      </xdr:spPr>
    </xdr:pic>
    <xdr:clientData/>
  </xdr:twoCellAnchor>
  <xdr:twoCellAnchor>
    <xdr:from>
      <xdr:col>1</xdr:col>
      <xdr:colOff>1009650</xdr:colOff>
      <xdr:row>127</xdr:row>
      <xdr:rowOff>123825</xdr:rowOff>
    </xdr:from>
    <xdr:to>
      <xdr:col>1</xdr:col>
      <xdr:colOff>1873709</xdr:colOff>
      <xdr:row>127</xdr:row>
      <xdr:rowOff>1167825</xdr:rowOff>
    </xdr:to>
    <xdr:pic>
      <xdr:nvPicPr>
        <xdr:cNvPr id="121" name="Obraz 120" descr="VD13_600_b_o.JP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695450" y="34318575"/>
          <a:ext cx="864059" cy="1044000"/>
        </a:xfrm>
        <a:prstGeom prst="rect">
          <a:avLst/>
        </a:prstGeom>
      </xdr:spPr>
    </xdr:pic>
    <xdr:clientData/>
  </xdr:twoCellAnchor>
  <xdr:twoCellAnchor>
    <xdr:from>
      <xdr:col>1</xdr:col>
      <xdr:colOff>1019176</xdr:colOff>
      <xdr:row>128</xdr:row>
      <xdr:rowOff>104775</xdr:rowOff>
    </xdr:from>
    <xdr:to>
      <xdr:col>1</xdr:col>
      <xdr:colOff>1915425</xdr:colOff>
      <xdr:row>128</xdr:row>
      <xdr:rowOff>1148775</xdr:rowOff>
    </xdr:to>
    <xdr:pic>
      <xdr:nvPicPr>
        <xdr:cNvPr id="122" name="Obraz 121" descr="VD14_600_b_o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704976" y="35566350"/>
          <a:ext cx="896249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129</xdr:row>
      <xdr:rowOff>114300</xdr:rowOff>
    </xdr:from>
    <xdr:to>
      <xdr:col>1</xdr:col>
      <xdr:colOff>1979160</xdr:colOff>
      <xdr:row>132</xdr:row>
      <xdr:rowOff>215325</xdr:rowOff>
    </xdr:to>
    <xdr:pic>
      <xdr:nvPicPr>
        <xdr:cNvPr id="123" name="Obraz 122" descr="VD15_800_b_o.JP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571625" y="36842700"/>
          <a:ext cx="1093335" cy="1044000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133</xdr:row>
      <xdr:rowOff>104775</xdr:rowOff>
    </xdr:from>
    <xdr:to>
      <xdr:col>1</xdr:col>
      <xdr:colOff>2047043</xdr:colOff>
      <xdr:row>136</xdr:row>
      <xdr:rowOff>205800</xdr:rowOff>
    </xdr:to>
    <xdr:pic>
      <xdr:nvPicPr>
        <xdr:cNvPr id="124" name="Obraz 123" descr="VD20_800_b_o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657350" y="38090475"/>
          <a:ext cx="1075493" cy="1044000"/>
        </a:xfrm>
        <a:prstGeom prst="rect">
          <a:avLst/>
        </a:prstGeom>
      </xdr:spPr>
    </xdr:pic>
    <xdr:clientData/>
  </xdr:twoCellAnchor>
  <xdr:twoCellAnchor>
    <xdr:from>
      <xdr:col>1</xdr:col>
      <xdr:colOff>942975</xdr:colOff>
      <xdr:row>137</xdr:row>
      <xdr:rowOff>114300</xdr:rowOff>
    </xdr:from>
    <xdr:to>
      <xdr:col>1</xdr:col>
      <xdr:colOff>2009741</xdr:colOff>
      <xdr:row>140</xdr:row>
      <xdr:rowOff>215325</xdr:rowOff>
    </xdr:to>
    <xdr:pic>
      <xdr:nvPicPr>
        <xdr:cNvPr id="125" name="Obraz 124" descr="VD21_1_800_b_o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628775" y="39357300"/>
          <a:ext cx="1066766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141</xdr:row>
      <xdr:rowOff>123825</xdr:rowOff>
    </xdr:from>
    <xdr:to>
      <xdr:col>1</xdr:col>
      <xdr:colOff>2002556</xdr:colOff>
      <xdr:row>144</xdr:row>
      <xdr:rowOff>224850</xdr:rowOff>
    </xdr:to>
    <xdr:pic>
      <xdr:nvPicPr>
        <xdr:cNvPr id="126" name="Obraz 125" descr="VD21_2_800_b_o.JP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571625" y="40624125"/>
          <a:ext cx="1116731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145</xdr:row>
      <xdr:rowOff>133350</xdr:rowOff>
    </xdr:from>
    <xdr:to>
      <xdr:col>1</xdr:col>
      <xdr:colOff>1996975</xdr:colOff>
      <xdr:row>145</xdr:row>
      <xdr:rowOff>1177350</xdr:rowOff>
    </xdr:to>
    <xdr:pic>
      <xdr:nvPicPr>
        <xdr:cNvPr id="129" name="Obraz 128" descr="VD17_900_b_o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476375" y="41890950"/>
          <a:ext cx="1206400" cy="1044000"/>
        </a:xfrm>
        <a:prstGeom prst="rect">
          <a:avLst/>
        </a:prstGeom>
      </xdr:spPr>
    </xdr:pic>
    <xdr:clientData/>
  </xdr:twoCellAnchor>
  <xdr:twoCellAnchor>
    <xdr:from>
      <xdr:col>1</xdr:col>
      <xdr:colOff>790576</xdr:colOff>
      <xdr:row>146</xdr:row>
      <xdr:rowOff>114300</xdr:rowOff>
    </xdr:from>
    <xdr:to>
      <xdr:col>1</xdr:col>
      <xdr:colOff>1966043</xdr:colOff>
      <xdr:row>146</xdr:row>
      <xdr:rowOff>1158300</xdr:rowOff>
    </xdr:to>
    <xdr:pic>
      <xdr:nvPicPr>
        <xdr:cNvPr id="130" name="Obraz 129" descr="VD18_900_b_o.JP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476376" y="43138725"/>
          <a:ext cx="1175467" cy="1044000"/>
        </a:xfrm>
        <a:prstGeom prst="rect">
          <a:avLst/>
        </a:prstGeom>
      </xdr:spPr>
    </xdr:pic>
    <xdr:clientData/>
  </xdr:twoCellAnchor>
  <xdr:twoCellAnchor>
    <xdr:from>
      <xdr:col>1</xdr:col>
      <xdr:colOff>866775</xdr:colOff>
      <xdr:row>147</xdr:row>
      <xdr:rowOff>114300</xdr:rowOff>
    </xdr:from>
    <xdr:to>
      <xdr:col>1</xdr:col>
      <xdr:colOff>1904514</xdr:colOff>
      <xdr:row>147</xdr:row>
      <xdr:rowOff>1158300</xdr:rowOff>
    </xdr:to>
    <xdr:pic>
      <xdr:nvPicPr>
        <xdr:cNvPr id="131" name="Obraz 130" descr="VD24_b_o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552575" y="44405550"/>
          <a:ext cx="1037739" cy="1044000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148</xdr:row>
      <xdr:rowOff>123825</xdr:rowOff>
    </xdr:from>
    <xdr:to>
      <xdr:col>1</xdr:col>
      <xdr:colOff>1993921</xdr:colOff>
      <xdr:row>148</xdr:row>
      <xdr:rowOff>1167825</xdr:rowOff>
    </xdr:to>
    <xdr:pic>
      <xdr:nvPicPr>
        <xdr:cNvPr id="132" name="Obraz 131" descr="VD25_b_o.JP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600200" y="45681900"/>
          <a:ext cx="1079521" cy="1044000"/>
        </a:xfrm>
        <a:prstGeom prst="rect">
          <a:avLst/>
        </a:prstGeom>
      </xdr:spPr>
    </xdr:pic>
    <xdr:clientData/>
  </xdr:twoCellAnchor>
  <xdr:twoCellAnchor>
    <xdr:from>
      <xdr:col>1</xdr:col>
      <xdr:colOff>895350</xdr:colOff>
      <xdr:row>149</xdr:row>
      <xdr:rowOff>133350</xdr:rowOff>
    </xdr:from>
    <xdr:to>
      <xdr:col>1</xdr:col>
      <xdr:colOff>2006336</xdr:colOff>
      <xdr:row>149</xdr:row>
      <xdr:rowOff>1177350</xdr:rowOff>
    </xdr:to>
    <xdr:pic>
      <xdr:nvPicPr>
        <xdr:cNvPr id="133" name="Obraz 132" descr="VD26_b_o.JP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581150" y="46958250"/>
          <a:ext cx="1110986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150</xdr:row>
      <xdr:rowOff>123825</xdr:rowOff>
    </xdr:from>
    <xdr:to>
      <xdr:col>1</xdr:col>
      <xdr:colOff>2083511</xdr:colOff>
      <xdr:row>150</xdr:row>
      <xdr:rowOff>1167825</xdr:rowOff>
    </xdr:to>
    <xdr:pic>
      <xdr:nvPicPr>
        <xdr:cNvPr id="134" name="Obraz 133" descr="VD27_b_o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609725" y="48215550"/>
          <a:ext cx="1159586" cy="104400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151</xdr:row>
      <xdr:rowOff>142875</xdr:rowOff>
    </xdr:from>
    <xdr:to>
      <xdr:col>1</xdr:col>
      <xdr:colOff>2035331</xdr:colOff>
      <xdr:row>151</xdr:row>
      <xdr:rowOff>1186875</xdr:rowOff>
    </xdr:to>
    <xdr:pic>
      <xdr:nvPicPr>
        <xdr:cNvPr id="135" name="Obraz 134" descr="VD19_900_b_o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590675" y="49501425"/>
          <a:ext cx="1130456" cy="1044000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153</xdr:row>
      <xdr:rowOff>76200</xdr:rowOff>
    </xdr:from>
    <xdr:to>
      <xdr:col>1</xdr:col>
      <xdr:colOff>1924242</xdr:colOff>
      <xdr:row>153</xdr:row>
      <xdr:rowOff>1120200</xdr:rowOff>
    </xdr:to>
    <xdr:pic>
      <xdr:nvPicPr>
        <xdr:cNvPr id="137" name="Obraz 136" descr="VD29_P_b_o.JP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457325" y="51968400"/>
          <a:ext cx="1152717" cy="1044000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152</xdr:row>
      <xdr:rowOff>104775</xdr:rowOff>
    </xdr:from>
    <xdr:to>
      <xdr:col>1</xdr:col>
      <xdr:colOff>2019513</xdr:colOff>
      <xdr:row>152</xdr:row>
      <xdr:rowOff>1148775</xdr:rowOff>
    </xdr:to>
    <xdr:pic>
      <xdr:nvPicPr>
        <xdr:cNvPr id="138" name="Obraz 137" descr="IS_VD20_1050_b_o.jp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514475" y="50730150"/>
          <a:ext cx="1190838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154</xdr:row>
      <xdr:rowOff>114300</xdr:rowOff>
    </xdr:from>
    <xdr:to>
      <xdr:col>1</xdr:col>
      <xdr:colOff>1958439</xdr:colOff>
      <xdr:row>154</xdr:row>
      <xdr:rowOff>1158300</xdr:rowOff>
    </xdr:to>
    <xdr:pic>
      <xdr:nvPicPr>
        <xdr:cNvPr id="139" name="Obraz 138" descr="VD30_1_L_b_o.JP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476375" y="53273325"/>
          <a:ext cx="1167864" cy="1044000"/>
        </a:xfrm>
        <a:prstGeom prst="rect">
          <a:avLst/>
        </a:prstGeom>
      </xdr:spPr>
    </xdr:pic>
    <xdr:clientData/>
  </xdr:twoCellAnchor>
  <xdr:twoCellAnchor>
    <xdr:from>
      <xdr:col>1</xdr:col>
      <xdr:colOff>781050</xdr:colOff>
      <xdr:row>155</xdr:row>
      <xdr:rowOff>104775</xdr:rowOff>
    </xdr:from>
    <xdr:to>
      <xdr:col>1</xdr:col>
      <xdr:colOff>2021909</xdr:colOff>
      <xdr:row>155</xdr:row>
      <xdr:rowOff>1148775</xdr:rowOff>
    </xdr:to>
    <xdr:pic>
      <xdr:nvPicPr>
        <xdr:cNvPr id="140" name="Obraz 139" descr="VD30_1_P_b_o.JP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466850" y="54530625"/>
          <a:ext cx="1240859" cy="1044000"/>
        </a:xfrm>
        <a:prstGeom prst="rect">
          <a:avLst/>
        </a:prstGeom>
      </xdr:spPr>
    </xdr:pic>
    <xdr:clientData/>
  </xdr:twoCellAnchor>
  <xdr:twoCellAnchor>
    <xdr:from>
      <xdr:col>1</xdr:col>
      <xdr:colOff>809625</xdr:colOff>
      <xdr:row>156</xdr:row>
      <xdr:rowOff>85725</xdr:rowOff>
    </xdr:from>
    <xdr:to>
      <xdr:col>1</xdr:col>
      <xdr:colOff>1972810</xdr:colOff>
      <xdr:row>156</xdr:row>
      <xdr:rowOff>1129725</xdr:rowOff>
    </xdr:to>
    <xdr:pic>
      <xdr:nvPicPr>
        <xdr:cNvPr id="141" name="Obraz 140" descr="VD30_2_L_b_o.JP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495425" y="55778400"/>
          <a:ext cx="1163185" cy="1044000"/>
        </a:xfrm>
        <a:prstGeom prst="rect">
          <a:avLst/>
        </a:prstGeom>
      </xdr:spPr>
    </xdr:pic>
    <xdr:clientData/>
  </xdr:twoCellAnchor>
  <xdr:twoCellAnchor>
    <xdr:from>
      <xdr:col>1</xdr:col>
      <xdr:colOff>847725</xdr:colOff>
      <xdr:row>157</xdr:row>
      <xdr:rowOff>85725</xdr:rowOff>
    </xdr:from>
    <xdr:to>
      <xdr:col>1</xdr:col>
      <xdr:colOff>2018821</xdr:colOff>
      <xdr:row>157</xdr:row>
      <xdr:rowOff>1129725</xdr:rowOff>
    </xdr:to>
    <xdr:pic>
      <xdr:nvPicPr>
        <xdr:cNvPr id="142" name="Obraz 141" descr="VD30_2_P_b_o.JP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533525" y="57045225"/>
          <a:ext cx="1171096" cy="1044000"/>
        </a:xfrm>
        <a:prstGeom prst="rect">
          <a:avLst/>
        </a:prstGeom>
      </xdr:spPr>
    </xdr:pic>
    <xdr:clientData/>
  </xdr:twoCellAnchor>
  <xdr:twoCellAnchor>
    <xdr:from>
      <xdr:col>1</xdr:col>
      <xdr:colOff>1057275</xdr:colOff>
      <xdr:row>158</xdr:row>
      <xdr:rowOff>104775</xdr:rowOff>
    </xdr:from>
    <xdr:to>
      <xdr:col>1</xdr:col>
      <xdr:colOff>1795674</xdr:colOff>
      <xdr:row>158</xdr:row>
      <xdr:rowOff>1148775</xdr:rowOff>
    </xdr:to>
    <xdr:pic>
      <xdr:nvPicPr>
        <xdr:cNvPr id="143" name="Obraz 142" descr="VD31_L_b.JP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743075" y="58331100"/>
          <a:ext cx="738399" cy="1044000"/>
        </a:xfrm>
        <a:prstGeom prst="rect">
          <a:avLst/>
        </a:prstGeom>
      </xdr:spPr>
    </xdr:pic>
    <xdr:clientData/>
  </xdr:twoCellAnchor>
  <xdr:twoCellAnchor>
    <xdr:from>
      <xdr:col>1</xdr:col>
      <xdr:colOff>1095375</xdr:colOff>
      <xdr:row>159</xdr:row>
      <xdr:rowOff>114300</xdr:rowOff>
    </xdr:from>
    <xdr:to>
      <xdr:col>1</xdr:col>
      <xdr:colOff>1775375</xdr:colOff>
      <xdr:row>159</xdr:row>
      <xdr:rowOff>1158300</xdr:rowOff>
    </xdr:to>
    <xdr:pic>
      <xdr:nvPicPr>
        <xdr:cNvPr id="144" name="Obraz 143" descr="VD21_200_b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81175" y="59607450"/>
          <a:ext cx="680000" cy="1044000"/>
        </a:xfrm>
        <a:prstGeom prst="rect">
          <a:avLst/>
        </a:prstGeom>
      </xdr:spPr>
    </xdr:pic>
    <xdr:clientData/>
  </xdr:twoCellAnchor>
  <xdr:twoCellAnchor>
    <xdr:from>
      <xdr:col>1</xdr:col>
      <xdr:colOff>1057275</xdr:colOff>
      <xdr:row>160</xdr:row>
      <xdr:rowOff>104775</xdr:rowOff>
    </xdr:from>
    <xdr:to>
      <xdr:col>1</xdr:col>
      <xdr:colOff>1815737</xdr:colOff>
      <xdr:row>164</xdr:row>
      <xdr:rowOff>158175</xdr:rowOff>
    </xdr:to>
    <xdr:pic>
      <xdr:nvPicPr>
        <xdr:cNvPr id="145" name="Obraz 144" descr="IS_VD22_600_b_o.jp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743075" y="60864750"/>
          <a:ext cx="758462" cy="104400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165</xdr:row>
      <xdr:rowOff>104775</xdr:rowOff>
    </xdr:from>
    <xdr:to>
      <xdr:col>1</xdr:col>
      <xdr:colOff>1727032</xdr:colOff>
      <xdr:row>169</xdr:row>
      <xdr:rowOff>158175</xdr:rowOff>
    </xdr:to>
    <xdr:pic>
      <xdr:nvPicPr>
        <xdr:cNvPr id="146" name="Obraz 145" descr="IS_VD23_600_b_o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771650" y="62103000"/>
          <a:ext cx="641182" cy="104400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170</xdr:row>
      <xdr:rowOff>123825</xdr:rowOff>
    </xdr:from>
    <xdr:to>
      <xdr:col>1</xdr:col>
      <xdr:colOff>1795840</xdr:colOff>
      <xdr:row>170</xdr:row>
      <xdr:rowOff>1167825</xdr:rowOff>
    </xdr:to>
    <xdr:pic>
      <xdr:nvPicPr>
        <xdr:cNvPr id="147" name="Obraz 146" descr="IS_VD24_600_b_o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771650" y="63360300"/>
          <a:ext cx="709990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171</xdr:row>
      <xdr:rowOff>66675</xdr:rowOff>
    </xdr:from>
    <xdr:to>
      <xdr:col>1</xdr:col>
      <xdr:colOff>1661300</xdr:colOff>
      <xdr:row>175</xdr:row>
      <xdr:rowOff>120075</xdr:rowOff>
    </xdr:to>
    <xdr:pic>
      <xdr:nvPicPr>
        <xdr:cNvPr id="148" name="Obraz 147" descr="IS_VD25_600_b_o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838325" y="64569975"/>
          <a:ext cx="508775" cy="1044000"/>
        </a:xfrm>
        <a:prstGeom prst="rect">
          <a:avLst/>
        </a:prstGeom>
      </xdr:spPr>
    </xdr:pic>
    <xdr:clientData/>
  </xdr:twoCellAnchor>
  <xdr:twoCellAnchor>
    <xdr:from>
      <xdr:col>1</xdr:col>
      <xdr:colOff>1190625</xdr:colOff>
      <xdr:row>176</xdr:row>
      <xdr:rowOff>114300</xdr:rowOff>
    </xdr:from>
    <xdr:to>
      <xdr:col>1</xdr:col>
      <xdr:colOff>1657924</xdr:colOff>
      <xdr:row>180</xdr:row>
      <xdr:rowOff>167700</xdr:rowOff>
    </xdr:to>
    <xdr:pic>
      <xdr:nvPicPr>
        <xdr:cNvPr id="149" name="Obraz 148" descr="IS_VD26_600_b_o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876425" y="65855850"/>
          <a:ext cx="467299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181</xdr:row>
      <xdr:rowOff>95250</xdr:rowOff>
    </xdr:from>
    <xdr:to>
      <xdr:col>1</xdr:col>
      <xdr:colOff>1666239</xdr:colOff>
      <xdr:row>185</xdr:row>
      <xdr:rowOff>148650</xdr:rowOff>
    </xdr:to>
    <xdr:pic>
      <xdr:nvPicPr>
        <xdr:cNvPr id="150" name="Obraz 149" descr="VDS37_600_b_o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838325" y="67075050"/>
          <a:ext cx="513714" cy="1044000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186</xdr:row>
      <xdr:rowOff>85725</xdr:rowOff>
    </xdr:from>
    <xdr:to>
      <xdr:col>1</xdr:col>
      <xdr:colOff>1671472</xdr:colOff>
      <xdr:row>186</xdr:row>
      <xdr:rowOff>1129725</xdr:rowOff>
    </xdr:to>
    <xdr:pic>
      <xdr:nvPicPr>
        <xdr:cNvPr id="151" name="Obraz 150" descr="IS_VD27_600_b_o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847850" y="68303775"/>
          <a:ext cx="509422" cy="1044000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187</xdr:row>
      <xdr:rowOff>104775</xdr:rowOff>
    </xdr:from>
    <xdr:to>
      <xdr:col>1</xdr:col>
      <xdr:colOff>1688767</xdr:colOff>
      <xdr:row>187</xdr:row>
      <xdr:rowOff>1148775</xdr:rowOff>
    </xdr:to>
    <xdr:pic>
      <xdr:nvPicPr>
        <xdr:cNvPr id="152" name="Obraz 151" descr="VDS39_1_600_b_o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847850" y="69589650"/>
          <a:ext cx="526717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188</xdr:row>
      <xdr:rowOff>152400</xdr:rowOff>
    </xdr:from>
    <xdr:to>
      <xdr:col>1</xdr:col>
      <xdr:colOff>1701600</xdr:colOff>
      <xdr:row>188</xdr:row>
      <xdr:rowOff>1196400</xdr:rowOff>
    </xdr:to>
    <xdr:pic>
      <xdr:nvPicPr>
        <xdr:cNvPr id="153" name="Obraz 152" descr="VDS39_2_600_b_o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866900" y="70904100"/>
          <a:ext cx="520500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189</xdr:row>
      <xdr:rowOff>104775</xdr:rowOff>
    </xdr:from>
    <xdr:to>
      <xdr:col>1</xdr:col>
      <xdr:colOff>1697842</xdr:colOff>
      <xdr:row>189</xdr:row>
      <xdr:rowOff>1148775</xdr:rowOff>
    </xdr:to>
    <xdr:pic>
      <xdr:nvPicPr>
        <xdr:cNvPr id="154" name="Obraz 153" descr="VDS40_1_600_b_o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866900" y="72123300"/>
          <a:ext cx="516742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190</xdr:row>
      <xdr:rowOff>142875</xdr:rowOff>
    </xdr:from>
    <xdr:to>
      <xdr:col>1</xdr:col>
      <xdr:colOff>1670005</xdr:colOff>
      <xdr:row>190</xdr:row>
      <xdr:rowOff>1186875</xdr:rowOff>
    </xdr:to>
    <xdr:pic>
      <xdr:nvPicPr>
        <xdr:cNvPr id="155" name="Obraz 154" descr="VDS40_2_600_b_o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866900" y="73428225"/>
          <a:ext cx="488905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191</xdr:row>
      <xdr:rowOff>123825</xdr:rowOff>
    </xdr:from>
    <xdr:to>
      <xdr:col>1</xdr:col>
      <xdr:colOff>1665120</xdr:colOff>
      <xdr:row>191</xdr:row>
      <xdr:rowOff>1167825</xdr:rowOff>
    </xdr:to>
    <xdr:pic>
      <xdr:nvPicPr>
        <xdr:cNvPr id="157" name="Obraz 156" descr="VD29_600_b_o.JP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838325" y="74676000"/>
          <a:ext cx="512595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192</xdr:row>
      <xdr:rowOff>85725</xdr:rowOff>
    </xdr:from>
    <xdr:to>
      <xdr:col>1</xdr:col>
      <xdr:colOff>1636808</xdr:colOff>
      <xdr:row>196</xdr:row>
      <xdr:rowOff>139125</xdr:rowOff>
    </xdr:to>
    <xdr:pic>
      <xdr:nvPicPr>
        <xdr:cNvPr id="158" name="Obraz 157" descr="VDM35_600_b_o.JP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838325" y="75904725"/>
          <a:ext cx="484283" cy="1044000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197</xdr:row>
      <xdr:rowOff>104775</xdr:rowOff>
    </xdr:from>
    <xdr:to>
      <xdr:col>1</xdr:col>
      <xdr:colOff>1587832</xdr:colOff>
      <xdr:row>201</xdr:row>
      <xdr:rowOff>158175</xdr:rowOff>
    </xdr:to>
    <xdr:pic>
      <xdr:nvPicPr>
        <xdr:cNvPr id="159" name="Obraz 158" descr="VDM36_600_b_o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847850" y="77162025"/>
          <a:ext cx="425782" cy="1044000"/>
        </a:xfrm>
        <a:prstGeom prst="rect">
          <a:avLst/>
        </a:prstGeom>
      </xdr:spPr>
    </xdr:pic>
    <xdr:clientData/>
  </xdr:twoCellAnchor>
  <xdr:twoCellAnchor>
    <xdr:from>
      <xdr:col>1</xdr:col>
      <xdr:colOff>1171575</xdr:colOff>
      <xdr:row>202</xdr:row>
      <xdr:rowOff>76200</xdr:rowOff>
    </xdr:from>
    <xdr:to>
      <xdr:col>1</xdr:col>
      <xdr:colOff>1649755</xdr:colOff>
      <xdr:row>206</xdr:row>
      <xdr:rowOff>129600</xdr:rowOff>
    </xdr:to>
    <xdr:pic>
      <xdr:nvPicPr>
        <xdr:cNvPr id="160" name="Obraz 159" descr="VDM37_600_b_o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857375" y="78371700"/>
          <a:ext cx="478180" cy="1044000"/>
        </a:xfrm>
        <a:prstGeom prst="rect">
          <a:avLst/>
        </a:prstGeom>
      </xdr:spPr>
    </xdr:pic>
    <xdr:clientData/>
  </xdr:twoCellAnchor>
  <xdr:twoCellAnchor>
    <xdr:from>
      <xdr:col>1</xdr:col>
      <xdr:colOff>1209676</xdr:colOff>
      <xdr:row>207</xdr:row>
      <xdr:rowOff>76200</xdr:rowOff>
    </xdr:from>
    <xdr:to>
      <xdr:col>1</xdr:col>
      <xdr:colOff>1688051</xdr:colOff>
      <xdr:row>207</xdr:row>
      <xdr:rowOff>1120200</xdr:rowOff>
    </xdr:to>
    <xdr:pic>
      <xdr:nvPicPr>
        <xdr:cNvPr id="161" name="Obraz 160" descr="VDM38_600_b_o.JP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895476" y="79609950"/>
          <a:ext cx="478375" cy="1044000"/>
        </a:xfrm>
        <a:prstGeom prst="rect">
          <a:avLst/>
        </a:prstGeom>
      </xdr:spPr>
    </xdr:pic>
    <xdr:clientData/>
  </xdr:twoCellAnchor>
  <xdr:twoCellAnchor>
    <xdr:from>
      <xdr:col>1</xdr:col>
      <xdr:colOff>1190625</xdr:colOff>
      <xdr:row>208</xdr:row>
      <xdr:rowOff>85725</xdr:rowOff>
    </xdr:from>
    <xdr:to>
      <xdr:col>1</xdr:col>
      <xdr:colOff>1665856</xdr:colOff>
      <xdr:row>208</xdr:row>
      <xdr:rowOff>1129725</xdr:rowOff>
    </xdr:to>
    <xdr:pic>
      <xdr:nvPicPr>
        <xdr:cNvPr id="162" name="Obraz 161" descr="VDM39_1_b_o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876425" y="80886300"/>
          <a:ext cx="475231" cy="1044000"/>
        </a:xfrm>
        <a:prstGeom prst="rect">
          <a:avLst/>
        </a:prstGeom>
      </xdr:spPr>
    </xdr:pic>
    <xdr:clientData/>
  </xdr:twoCellAnchor>
  <xdr:twoCellAnchor>
    <xdr:from>
      <xdr:col>1</xdr:col>
      <xdr:colOff>1209675</xdr:colOff>
      <xdr:row>209</xdr:row>
      <xdr:rowOff>142875</xdr:rowOff>
    </xdr:from>
    <xdr:to>
      <xdr:col>1</xdr:col>
      <xdr:colOff>1686545</xdr:colOff>
      <xdr:row>209</xdr:row>
      <xdr:rowOff>1186875</xdr:rowOff>
    </xdr:to>
    <xdr:pic>
      <xdr:nvPicPr>
        <xdr:cNvPr id="163" name="Obraz 162" descr="VDM39_2_b_o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895475" y="82210275"/>
          <a:ext cx="476870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210</xdr:row>
      <xdr:rowOff>104775</xdr:rowOff>
    </xdr:from>
    <xdr:to>
      <xdr:col>1</xdr:col>
      <xdr:colOff>1669106</xdr:colOff>
      <xdr:row>210</xdr:row>
      <xdr:rowOff>1148775</xdr:rowOff>
    </xdr:to>
    <xdr:pic>
      <xdr:nvPicPr>
        <xdr:cNvPr id="164" name="Obraz 163" descr="VDM40_1_600_b_o.JP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866900" y="83439000"/>
          <a:ext cx="488006" cy="1044000"/>
        </a:xfrm>
        <a:prstGeom prst="rect">
          <a:avLst/>
        </a:prstGeom>
      </xdr:spPr>
    </xdr:pic>
    <xdr:clientData/>
  </xdr:twoCellAnchor>
  <xdr:twoCellAnchor>
    <xdr:from>
      <xdr:col>1</xdr:col>
      <xdr:colOff>1190626</xdr:colOff>
      <xdr:row>211</xdr:row>
      <xdr:rowOff>95250</xdr:rowOff>
    </xdr:from>
    <xdr:to>
      <xdr:col>1</xdr:col>
      <xdr:colOff>1673401</xdr:colOff>
      <xdr:row>211</xdr:row>
      <xdr:rowOff>1139250</xdr:rowOff>
    </xdr:to>
    <xdr:pic>
      <xdr:nvPicPr>
        <xdr:cNvPr id="165" name="Obraz 164" descr="VDM40_2_600_b_o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876426" y="84696300"/>
          <a:ext cx="482775" cy="1044000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212</xdr:row>
      <xdr:rowOff>95250</xdr:rowOff>
    </xdr:from>
    <xdr:to>
      <xdr:col>1</xdr:col>
      <xdr:colOff>1644331</xdr:colOff>
      <xdr:row>212</xdr:row>
      <xdr:rowOff>1139250</xdr:rowOff>
    </xdr:to>
    <xdr:pic>
      <xdr:nvPicPr>
        <xdr:cNvPr id="166" name="Obraz 165" descr="VDM41_1_600_b_o.JP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857376" y="85963125"/>
          <a:ext cx="472755" cy="1044000"/>
        </a:xfrm>
        <a:prstGeom prst="rect">
          <a:avLst/>
        </a:prstGeom>
      </xdr:spPr>
    </xdr:pic>
    <xdr:clientData/>
  </xdr:twoCellAnchor>
  <xdr:twoCellAnchor>
    <xdr:from>
      <xdr:col>1</xdr:col>
      <xdr:colOff>1143000</xdr:colOff>
      <xdr:row>213</xdr:row>
      <xdr:rowOff>114300</xdr:rowOff>
    </xdr:from>
    <xdr:to>
      <xdr:col>1</xdr:col>
      <xdr:colOff>1634206</xdr:colOff>
      <xdr:row>213</xdr:row>
      <xdr:rowOff>1158300</xdr:rowOff>
    </xdr:to>
    <xdr:pic>
      <xdr:nvPicPr>
        <xdr:cNvPr id="167" name="Obraz 166" descr="VDM41_2_600_b_o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828800" y="87249000"/>
          <a:ext cx="491206" cy="1044000"/>
        </a:xfrm>
        <a:prstGeom prst="rect">
          <a:avLst/>
        </a:prstGeom>
      </xdr:spPr>
    </xdr:pic>
    <xdr:clientData/>
  </xdr:twoCellAnchor>
  <xdr:twoCellAnchor>
    <xdr:from>
      <xdr:col>1</xdr:col>
      <xdr:colOff>1143001</xdr:colOff>
      <xdr:row>214</xdr:row>
      <xdr:rowOff>104775</xdr:rowOff>
    </xdr:from>
    <xdr:to>
      <xdr:col>1</xdr:col>
      <xdr:colOff>1623692</xdr:colOff>
      <xdr:row>214</xdr:row>
      <xdr:rowOff>1148775</xdr:rowOff>
    </xdr:to>
    <xdr:pic>
      <xdr:nvPicPr>
        <xdr:cNvPr id="168" name="Obraz 167" descr="VDM41_3_600_b_o.JP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828801" y="88506300"/>
          <a:ext cx="480691" cy="1044000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215</xdr:row>
      <xdr:rowOff>76200</xdr:rowOff>
    </xdr:from>
    <xdr:to>
      <xdr:col>1</xdr:col>
      <xdr:colOff>1751579</xdr:colOff>
      <xdr:row>219</xdr:row>
      <xdr:rowOff>129600</xdr:rowOff>
    </xdr:to>
    <xdr:pic>
      <xdr:nvPicPr>
        <xdr:cNvPr id="169" name="Obraz 168" descr="VG1_400_b_o.JP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647825" y="89744550"/>
          <a:ext cx="789554" cy="1044000"/>
        </a:xfrm>
        <a:prstGeom prst="rect">
          <a:avLst/>
        </a:prstGeom>
      </xdr:spPr>
    </xdr:pic>
    <xdr:clientData/>
  </xdr:twoCellAnchor>
  <xdr:twoCellAnchor>
    <xdr:from>
      <xdr:col>1</xdr:col>
      <xdr:colOff>809626</xdr:colOff>
      <xdr:row>220</xdr:row>
      <xdr:rowOff>85725</xdr:rowOff>
    </xdr:from>
    <xdr:to>
      <xdr:col>1</xdr:col>
      <xdr:colOff>1863729</xdr:colOff>
      <xdr:row>224</xdr:row>
      <xdr:rowOff>139125</xdr:rowOff>
    </xdr:to>
    <xdr:pic>
      <xdr:nvPicPr>
        <xdr:cNvPr id="170" name="Obraz 169" descr="VG2_800_b_o.JP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495426" y="90992325"/>
          <a:ext cx="1054103" cy="1044000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225</xdr:row>
      <xdr:rowOff>104775</xdr:rowOff>
    </xdr:from>
    <xdr:to>
      <xdr:col>1</xdr:col>
      <xdr:colOff>1884597</xdr:colOff>
      <xdr:row>229</xdr:row>
      <xdr:rowOff>158175</xdr:rowOff>
    </xdr:to>
    <xdr:pic>
      <xdr:nvPicPr>
        <xdr:cNvPr id="171" name="Obraz 170" descr="VG3_800_b_o.JP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514475" y="92249625"/>
          <a:ext cx="1055922" cy="1044000"/>
        </a:xfrm>
        <a:prstGeom prst="rect">
          <a:avLst/>
        </a:prstGeom>
      </xdr:spPr>
    </xdr:pic>
    <xdr:clientData/>
  </xdr:twoCellAnchor>
  <xdr:twoCellAnchor>
    <xdr:from>
      <xdr:col>1</xdr:col>
      <xdr:colOff>1143001</xdr:colOff>
      <xdr:row>230</xdr:row>
      <xdr:rowOff>104775</xdr:rowOff>
    </xdr:from>
    <xdr:to>
      <xdr:col>1</xdr:col>
      <xdr:colOff>1549928</xdr:colOff>
      <xdr:row>231</xdr:row>
      <xdr:rowOff>520125</xdr:rowOff>
    </xdr:to>
    <xdr:pic>
      <xdr:nvPicPr>
        <xdr:cNvPr id="172" name="Obraz 171" descr="VGS4_1_150_b_o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828801" y="93487875"/>
          <a:ext cx="406927" cy="1044000"/>
        </a:xfrm>
        <a:prstGeom prst="rect">
          <a:avLst/>
        </a:prstGeom>
      </xdr:spPr>
    </xdr:pic>
    <xdr:clientData/>
  </xdr:twoCellAnchor>
  <xdr:twoCellAnchor>
    <xdr:from>
      <xdr:col>1</xdr:col>
      <xdr:colOff>1114426</xdr:colOff>
      <xdr:row>232</xdr:row>
      <xdr:rowOff>57150</xdr:rowOff>
    </xdr:from>
    <xdr:to>
      <xdr:col>1</xdr:col>
      <xdr:colOff>1515031</xdr:colOff>
      <xdr:row>233</xdr:row>
      <xdr:rowOff>472500</xdr:rowOff>
    </xdr:to>
    <xdr:pic>
      <xdr:nvPicPr>
        <xdr:cNvPr id="173" name="Obraz 172" descr="VGS4_2_150_b_o.JP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800226" y="94697550"/>
          <a:ext cx="400605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235</xdr:row>
      <xdr:rowOff>142875</xdr:rowOff>
    </xdr:from>
    <xdr:to>
      <xdr:col>1</xdr:col>
      <xdr:colOff>1873340</xdr:colOff>
      <xdr:row>239</xdr:row>
      <xdr:rowOff>196275</xdr:rowOff>
    </xdr:to>
    <xdr:pic>
      <xdr:nvPicPr>
        <xdr:cNvPr id="174" name="Obraz 173" descr="VG5_600_b_o.JP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571625" y="96288225"/>
          <a:ext cx="987515" cy="1044000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243</xdr:row>
      <xdr:rowOff>104775</xdr:rowOff>
    </xdr:from>
    <xdr:to>
      <xdr:col>1</xdr:col>
      <xdr:colOff>1843245</xdr:colOff>
      <xdr:row>247</xdr:row>
      <xdr:rowOff>158175</xdr:rowOff>
    </xdr:to>
    <xdr:pic>
      <xdr:nvPicPr>
        <xdr:cNvPr id="175" name="Obraz 174" descr="VG6_600_b_o.JP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524000" y="98231325"/>
          <a:ext cx="1005045" cy="10440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252</xdr:row>
      <xdr:rowOff>66675</xdr:rowOff>
    </xdr:from>
    <xdr:to>
      <xdr:col>1</xdr:col>
      <xdr:colOff>1926688</xdr:colOff>
      <xdr:row>255</xdr:row>
      <xdr:rowOff>43725</xdr:rowOff>
    </xdr:to>
    <xdr:pic>
      <xdr:nvPicPr>
        <xdr:cNvPr id="176" name="Obraz 175" descr="VG7_600_b_o.JP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485900" y="100422075"/>
          <a:ext cx="1126588" cy="720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258</xdr:row>
      <xdr:rowOff>104775</xdr:rowOff>
    </xdr:from>
    <xdr:to>
      <xdr:col>1</xdr:col>
      <xdr:colOff>1871644</xdr:colOff>
      <xdr:row>261</xdr:row>
      <xdr:rowOff>205800</xdr:rowOff>
    </xdr:to>
    <xdr:pic>
      <xdr:nvPicPr>
        <xdr:cNvPr id="177" name="Obraz 176" descr="VG8_600_b_o.JP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543050" y="101946075"/>
          <a:ext cx="1014394" cy="1044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262</xdr:row>
      <xdr:rowOff>123825</xdr:rowOff>
    </xdr:from>
    <xdr:to>
      <xdr:col>1</xdr:col>
      <xdr:colOff>1904634</xdr:colOff>
      <xdr:row>265</xdr:row>
      <xdr:rowOff>224850</xdr:rowOff>
    </xdr:to>
    <xdr:pic>
      <xdr:nvPicPr>
        <xdr:cNvPr id="178" name="Obraz 177" descr="VG9_800_b_o.JP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543050" y="103222425"/>
          <a:ext cx="1047384" cy="1044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266</xdr:row>
      <xdr:rowOff>104775</xdr:rowOff>
    </xdr:from>
    <xdr:to>
      <xdr:col>1</xdr:col>
      <xdr:colOff>1866565</xdr:colOff>
      <xdr:row>266</xdr:row>
      <xdr:rowOff>1148775</xdr:rowOff>
    </xdr:to>
    <xdr:pic>
      <xdr:nvPicPr>
        <xdr:cNvPr id="179" name="Obraz 178" descr="VG10_600_b_o.JP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562100" y="104460675"/>
          <a:ext cx="990265" cy="10440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267</xdr:row>
      <xdr:rowOff>95250</xdr:rowOff>
    </xdr:from>
    <xdr:to>
      <xdr:col>1</xdr:col>
      <xdr:colOff>1894718</xdr:colOff>
      <xdr:row>267</xdr:row>
      <xdr:rowOff>1139250</xdr:rowOff>
    </xdr:to>
    <xdr:pic>
      <xdr:nvPicPr>
        <xdr:cNvPr id="180" name="Obraz 179" descr="VGS11_L_b_o.JP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485900" y="105717975"/>
          <a:ext cx="1094618" cy="1044000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268</xdr:row>
      <xdr:rowOff>104775</xdr:rowOff>
    </xdr:from>
    <xdr:to>
      <xdr:col>1</xdr:col>
      <xdr:colOff>1872436</xdr:colOff>
      <xdr:row>268</xdr:row>
      <xdr:rowOff>1148775</xdr:rowOff>
    </xdr:to>
    <xdr:pic>
      <xdr:nvPicPr>
        <xdr:cNvPr id="181" name="Obraz 180" descr="VGS11_P_b_o.JP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447800" y="106994325"/>
          <a:ext cx="1110436" cy="1044000"/>
        </a:xfrm>
        <a:prstGeom prst="rect">
          <a:avLst/>
        </a:prstGeom>
      </xdr:spPr>
    </xdr:pic>
    <xdr:clientData/>
  </xdr:twoCellAnchor>
  <xdr:twoCellAnchor>
    <xdr:from>
      <xdr:col>1</xdr:col>
      <xdr:colOff>838201</xdr:colOff>
      <xdr:row>269</xdr:row>
      <xdr:rowOff>133350</xdr:rowOff>
    </xdr:from>
    <xdr:to>
      <xdr:col>1</xdr:col>
      <xdr:colOff>1692976</xdr:colOff>
      <xdr:row>269</xdr:row>
      <xdr:rowOff>1177350</xdr:rowOff>
    </xdr:to>
    <xdr:pic>
      <xdr:nvPicPr>
        <xdr:cNvPr id="183" name="Obraz 182" descr="VG11_600_b_o.JP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524001" y="108289725"/>
          <a:ext cx="854775" cy="1044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270</xdr:row>
      <xdr:rowOff>133350</xdr:rowOff>
    </xdr:from>
    <xdr:to>
      <xdr:col>1</xdr:col>
      <xdr:colOff>1663002</xdr:colOff>
      <xdr:row>270</xdr:row>
      <xdr:rowOff>1177350</xdr:rowOff>
    </xdr:to>
    <xdr:pic>
      <xdr:nvPicPr>
        <xdr:cNvPr id="184" name="Obraz 183" descr="VG12_600_b_o.JP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562100" y="109556550"/>
          <a:ext cx="786702" cy="10440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271</xdr:row>
      <xdr:rowOff>133350</xdr:rowOff>
    </xdr:from>
    <xdr:to>
      <xdr:col>1</xdr:col>
      <xdr:colOff>1613504</xdr:colOff>
      <xdr:row>271</xdr:row>
      <xdr:rowOff>1177350</xdr:rowOff>
    </xdr:to>
    <xdr:pic>
      <xdr:nvPicPr>
        <xdr:cNvPr id="185" name="Obraz 184" descr="VGS13_P_600_b_o.JP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485900" y="110823375"/>
          <a:ext cx="813404" cy="1044000"/>
        </a:xfrm>
        <a:prstGeom prst="rect">
          <a:avLst/>
        </a:prstGeom>
      </xdr:spPr>
    </xdr:pic>
    <xdr:clientData/>
  </xdr:twoCellAnchor>
  <xdr:twoCellAnchor>
    <xdr:from>
      <xdr:col>1</xdr:col>
      <xdr:colOff>1076325</xdr:colOff>
      <xdr:row>272</xdr:row>
      <xdr:rowOff>95250</xdr:rowOff>
    </xdr:from>
    <xdr:to>
      <xdr:col>1</xdr:col>
      <xdr:colOff>1588863</xdr:colOff>
      <xdr:row>272</xdr:row>
      <xdr:rowOff>1139250</xdr:rowOff>
    </xdr:to>
    <xdr:pic>
      <xdr:nvPicPr>
        <xdr:cNvPr id="186" name="Obraz 185" descr="VGS14_L_200_b.JP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762125" y="112052100"/>
          <a:ext cx="512538" cy="1044000"/>
        </a:xfrm>
        <a:prstGeom prst="rect">
          <a:avLst/>
        </a:prstGeom>
      </xdr:spPr>
    </xdr:pic>
    <xdr:clientData/>
  </xdr:twoCellAnchor>
  <xdr:twoCellAnchor>
    <xdr:from>
      <xdr:col>1</xdr:col>
      <xdr:colOff>1107355</xdr:colOff>
      <xdr:row>273</xdr:row>
      <xdr:rowOff>125194</xdr:rowOff>
    </xdr:from>
    <xdr:to>
      <xdr:col>1</xdr:col>
      <xdr:colOff>1707355</xdr:colOff>
      <xdr:row>273</xdr:row>
      <xdr:rowOff>1169194</xdr:rowOff>
    </xdr:to>
    <xdr:pic>
      <xdr:nvPicPr>
        <xdr:cNvPr id="187" name="Obraz 186" descr="VGS14_L_200_b.JP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 rot="10800000">
          <a:off x="1793155" y="113348869"/>
          <a:ext cx="600000" cy="1044000"/>
        </a:xfrm>
        <a:prstGeom prst="rect">
          <a:avLst/>
        </a:prstGeom>
      </xdr:spPr>
    </xdr:pic>
    <xdr:clientData/>
  </xdr:twoCellAnchor>
  <xdr:twoCellAnchor>
    <xdr:from>
      <xdr:col>1</xdr:col>
      <xdr:colOff>1104900</xdr:colOff>
      <xdr:row>274</xdr:row>
      <xdr:rowOff>76200</xdr:rowOff>
    </xdr:from>
    <xdr:to>
      <xdr:col>1</xdr:col>
      <xdr:colOff>1697229</xdr:colOff>
      <xdr:row>278</xdr:row>
      <xdr:rowOff>129600</xdr:rowOff>
    </xdr:to>
    <xdr:pic>
      <xdr:nvPicPr>
        <xdr:cNvPr id="189" name="Obraz 188" descr="VG14_450_b_o.JP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790700" y="114566700"/>
          <a:ext cx="592329" cy="1044000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279</xdr:row>
      <xdr:rowOff>266700</xdr:rowOff>
    </xdr:from>
    <xdr:to>
      <xdr:col>1</xdr:col>
      <xdr:colOff>2149764</xdr:colOff>
      <xdr:row>279</xdr:row>
      <xdr:rowOff>1058700</xdr:rowOff>
    </xdr:to>
    <xdr:pic>
      <xdr:nvPicPr>
        <xdr:cNvPr id="190" name="Obraz 189" descr="VGS16_1_600_b_o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524000" y="115995450"/>
          <a:ext cx="1311564" cy="792000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280</xdr:row>
      <xdr:rowOff>200025</xdr:rowOff>
    </xdr:from>
    <xdr:to>
      <xdr:col>1</xdr:col>
      <xdr:colOff>2118615</xdr:colOff>
      <xdr:row>280</xdr:row>
      <xdr:rowOff>992025</xdr:rowOff>
    </xdr:to>
    <xdr:pic>
      <xdr:nvPicPr>
        <xdr:cNvPr id="191" name="Obraz 190" descr="VGS16_2_600_b_o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438275" y="117195600"/>
          <a:ext cx="1366140" cy="792000"/>
        </a:xfrm>
        <a:prstGeom prst="rect">
          <a:avLst/>
        </a:prstGeom>
      </xdr:spPr>
    </xdr:pic>
    <xdr:clientData/>
  </xdr:twoCellAnchor>
  <xdr:twoCellAnchor>
    <xdr:from>
      <xdr:col>1</xdr:col>
      <xdr:colOff>904876</xdr:colOff>
      <xdr:row>281</xdr:row>
      <xdr:rowOff>95250</xdr:rowOff>
    </xdr:from>
    <xdr:to>
      <xdr:col>1</xdr:col>
      <xdr:colOff>1892485</xdr:colOff>
      <xdr:row>281</xdr:row>
      <xdr:rowOff>1139250</xdr:rowOff>
    </xdr:to>
    <xdr:pic>
      <xdr:nvPicPr>
        <xdr:cNvPr id="192" name="Obraz 191" descr="VGS17_1_600_b_o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590676" y="118357650"/>
          <a:ext cx="987609" cy="104400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282</xdr:row>
      <xdr:rowOff>95250</xdr:rowOff>
    </xdr:from>
    <xdr:to>
      <xdr:col>1</xdr:col>
      <xdr:colOff>1911049</xdr:colOff>
      <xdr:row>282</xdr:row>
      <xdr:rowOff>1139250</xdr:rowOff>
    </xdr:to>
    <xdr:pic>
      <xdr:nvPicPr>
        <xdr:cNvPr id="193" name="Obraz 192" descr="VGS17_2_600_b_o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590675" y="119624475"/>
          <a:ext cx="1006174" cy="1044000"/>
        </a:xfrm>
        <a:prstGeom prst="rect">
          <a:avLst/>
        </a:prstGeom>
      </xdr:spPr>
    </xdr:pic>
    <xdr:clientData/>
  </xdr:twoCellAnchor>
  <xdr:twoCellAnchor>
    <xdr:from>
      <xdr:col>1</xdr:col>
      <xdr:colOff>942976</xdr:colOff>
      <xdr:row>283</xdr:row>
      <xdr:rowOff>123825</xdr:rowOff>
    </xdr:from>
    <xdr:to>
      <xdr:col>1</xdr:col>
      <xdr:colOff>1604553</xdr:colOff>
      <xdr:row>287</xdr:row>
      <xdr:rowOff>177225</xdr:rowOff>
    </xdr:to>
    <xdr:pic>
      <xdr:nvPicPr>
        <xdr:cNvPr id="194" name="Obraz 193" descr="VGM1_400_b_o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628776" y="120919875"/>
          <a:ext cx="661577" cy="1044000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288</xdr:row>
      <xdr:rowOff>76200</xdr:rowOff>
    </xdr:from>
    <xdr:to>
      <xdr:col>1</xdr:col>
      <xdr:colOff>1729971</xdr:colOff>
      <xdr:row>292</xdr:row>
      <xdr:rowOff>129600</xdr:rowOff>
    </xdr:to>
    <xdr:pic>
      <xdr:nvPicPr>
        <xdr:cNvPr id="195" name="Obraz 194" descr="VGM2_800_b_o.JP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504950" y="122110500"/>
          <a:ext cx="910821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293</xdr:row>
      <xdr:rowOff>76200</xdr:rowOff>
    </xdr:from>
    <xdr:to>
      <xdr:col>1</xdr:col>
      <xdr:colOff>1795265</xdr:colOff>
      <xdr:row>297</xdr:row>
      <xdr:rowOff>129600</xdr:rowOff>
    </xdr:to>
    <xdr:pic>
      <xdr:nvPicPr>
        <xdr:cNvPr id="196" name="Obraz 195" descr="VGM3_800_b_o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571625" y="123348750"/>
          <a:ext cx="909440" cy="1044000"/>
        </a:xfrm>
        <a:prstGeom prst="rect">
          <a:avLst/>
        </a:prstGeom>
      </xdr:spPr>
    </xdr:pic>
    <xdr:clientData/>
  </xdr:twoCellAnchor>
  <xdr:twoCellAnchor>
    <xdr:from>
      <xdr:col>1</xdr:col>
      <xdr:colOff>1143000</xdr:colOff>
      <xdr:row>298</xdr:row>
      <xdr:rowOff>104775</xdr:rowOff>
    </xdr:from>
    <xdr:to>
      <xdr:col>1</xdr:col>
      <xdr:colOff>1473687</xdr:colOff>
      <xdr:row>299</xdr:row>
      <xdr:rowOff>520125</xdr:rowOff>
    </xdr:to>
    <xdr:pic>
      <xdr:nvPicPr>
        <xdr:cNvPr id="197" name="Obraz 196" descr="VGM4_1_150_b_o.JP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828800" y="124615575"/>
          <a:ext cx="330687" cy="1044000"/>
        </a:xfrm>
        <a:prstGeom prst="rect">
          <a:avLst/>
        </a:prstGeom>
      </xdr:spPr>
    </xdr:pic>
    <xdr:clientData/>
  </xdr:twoCellAnchor>
  <xdr:twoCellAnchor>
    <xdr:from>
      <xdr:col>1</xdr:col>
      <xdr:colOff>1123950</xdr:colOff>
      <xdr:row>300</xdr:row>
      <xdr:rowOff>85725</xdr:rowOff>
    </xdr:from>
    <xdr:to>
      <xdr:col>1</xdr:col>
      <xdr:colOff>1463822</xdr:colOff>
      <xdr:row>301</xdr:row>
      <xdr:rowOff>501075</xdr:rowOff>
    </xdr:to>
    <xdr:pic>
      <xdr:nvPicPr>
        <xdr:cNvPr id="198" name="Obraz 197" descr="VGM4_2_150_b_o.JP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809750" y="125853825"/>
          <a:ext cx="339872" cy="1044000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303</xdr:row>
      <xdr:rowOff>142875</xdr:rowOff>
    </xdr:from>
    <xdr:to>
      <xdr:col>1</xdr:col>
      <xdr:colOff>1833408</xdr:colOff>
      <xdr:row>307</xdr:row>
      <xdr:rowOff>196275</xdr:rowOff>
    </xdr:to>
    <xdr:pic>
      <xdr:nvPicPr>
        <xdr:cNvPr id="199" name="Obraz 198" descr="VGM5_600_b_o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647825" y="127415925"/>
          <a:ext cx="871383" cy="1044000"/>
        </a:xfrm>
        <a:prstGeom prst="rect">
          <a:avLst/>
        </a:prstGeom>
      </xdr:spPr>
    </xdr:pic>
    <xdr:clientData/>
  </xdr:twoCellAnchor>
  <xdr:twoCellAnchor>
    <xdr:from>
      <xdr:col>1</xdr:col>
      <xdr:colOff>895350</xdr:colOff>
      <xdr:row>311</xdr:row>
      <xdr:rowOff>95250</xdr:rowOff>
    </xdr:from>
    <xdr:to>
      <xdr:col>1</xdr:col>
      <xdr:colOff>1773585</xdr:colOff>
      <xdr:row>315</xdr:row>
      <xdr:rowOff>148650</xdr:rowOff>
    </xdr:to>
    <xdr:pic>
      <xdr:nvPicPr>
        <xdr:cNvPr id="200" name="Obraz 199" descr="VGM6_600_b_o.JP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581150" y="129349500"/>
          <a:ext cx="878235" cy="1044000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319</xdr:row>
      <xdr:rowOff>161925</xdr:rowOff>
    </xdr:from>
    <xdr:to>
      <xdr:col>1</xdr:col>
      <xdr:colOff>2042820</xdr:colOff>
      <xdr:row>323</xdr:row>
      <xdr:rowOff>71325</xdr:rowOff>
    </xdr:to>
    <xdr:pic>
      <xdr:nvPicPr>
        <xdr:cNvPr id="201" name="Obraz 200" descr="VGM7_600_b_o.JP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504950" y="131397375"/>
          <a:ext cx="1223670" cy="900000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326</xdr:row>
      <xdr:rowOff>104775</xdr:rowOff>
    </xdr:from>
    <xdr:to>
      <xdr:col>1</xdr:col>
      <xdr:colOff>1776236</xdr:colOff>
      <xdr:row>329</xdr:row>
      <xdr:rowOff>205800</xdr:rowOff>
    </xdr:to>
    <xdr:pic>
      <xdr:nvPicPr>
        <xdr:cNvPr id="202" name="Obraz 201" descr="VGM8_600_b_o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600200" y="133073775"/>
          <a:ext cx="861836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330</xdr:row>
      <xdr:rowOff>95250</xdr:rowOff>
    </xdr:from>
    <xdr:to>
      <xdr:col>1</xdr:col>
      <xdr:colOff>1797615</xdr:colOff>
      <xdr:row>333</xdr:row>
      <xdr:rowOff>196275</xdr:rowOff>
    </xdr:to>
    <xdr:pic>
      <xdr:nvPicPr>
        <xdr:cNvPr id="203" name="Obraz 202" descr="VGM9_800_b_o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571625" y="134321550"/>
          <a:ext cx="911790" cy="1044000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334</xdr:row>
      <xdr:rowOff>114300</xdr:rowOff>
    </xdr:from>
    <xdr:to>
      <xdr:col>1</xdr:col>
      <xdr:colOff>1684350</xdr:colOff>
      <xdr:row>334</xdr:row>
      <xdr:rowOff>1158300</xdr:rowOff>
    </xdr:to>
    <xdr:pic>
      <xdr:nvPicPr>
        <xdr:cNvPr id="204" name="Obraz 203" descr="VGM10_600_b_o.JP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600200" y="135597900"/>
          <a:ext cx="769950" cy="1044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335</xdr:row>
      <xdr:rowOff>123825</xdr:rowOff>
    </xdr:from>
    <xdr:to>
      <xdr:col>1</xdr:col>
      <xdr:colOff>1803621</xdr:colOff>
      <xdr:row>335</xdr:row>
      <xdr:rowOff>1167825</xdr:rowOff>
    </xdr:to>
    <xdr:pic>
      <xdr:nvPicPr>
        <xdr:cNvPr id="205" name="Obraz 204" descr="VGM11_L_b_o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543050" y="136874250"/>
          <a:ext cx="946371" cy="104400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336</xdr:row>
      <xdr:rowOff>114300</xdr:rowOff>
    </xdr:from>
    <xdr:to>
      <xdr:col>1</xdr:col>
      <xdr:colOff>1840029</xdr:colOff>
      <xdr:row>336</xdr:row>
      <xdr:rowOff>1158300</xdr:rowOff>
    </xdr:to>
    <xdr:pic>
      <xdr:nvPicPr>
        <xdr:cNvPr id="207" name="Obraz 206" descr="VGM11_P_b_o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590675" y="138131550"/>
          <a:ext cx="935154" cy="1044000"/>
        </a:xfrm>
        <a:prstGeom prst="rect">
          <a:avLst/>
        </a:prstGeom>
      </xdr:spPr>
    </xdr:pic>
    <xdr:clientData/>
  </xdr:twoCellAnchor>
  <xdr:twoCellAnchor>
    <xdr:from>
      <xdr:col>1</xdr:col>
      <xdr:colOff>952501</xdr:colOff>
      <xdr:row>337</xdr:row>
      <xdr:rowOff>161925</xdr:rowOff>
    </xdr:from>
    <xdr:to>
      <xdr:col>1</xdr:col>
      <xdr:colOff>1686776</xdr:colOff>
      <xdr:row>337</xdr:row>
      <xdr:rowOff>1205925</xdr:rowOff>
    </xdr:to>
    <xdr:pic>
      <xdr:nvPicPr>
        <xdr:cNvPr id="208" name="Obraz 207" descr="VGM12_600_b_o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638301" y="139446000"/>
          <a:ext cx="734275" cy="1044000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338</xdr:row>
      <xdr:rowOff>114300</xdr:rowOff>
    </xdr:from>
    <xdr:to>
      <xdr:col>1</xdr:col>
      <xdr:colOff>1657378</xdr:colOff>
      <xdr:row>338</xdr:row>
      <xdr:rowOff>1158300</xdr:rowOff>
    </xdr:to>
    <xdr:pic>
      <xdr:nvPicPr>
        <xdr:cNvPr id="209" name="Obraz 208" descr="VGM13_L_600_b_o.JP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657350" y="140665200"/>
          <a:ext cx="685828" cy="1044000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339</xdr:row>
      <xdr:rowOff>133350</xdr:rowOff>
    </xdr:from>
    <xdr:to>
      <xdr:col>1</xdr:col>
      <xdr:colOff>1641839</xdr:colOff>
      <xdr:row>339</xdr:row>
      <xdr:rowOff>1177350</xdr:rowOff>
    </xdr:to>
    <xdr:pic>
      <xdr:nvPicPr>
        <xdr:cNvPr id="210" name="Obraz 209" descr="VGM13_P_600_b_o.JP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647825" y="141951075"/>
          <a:ext cx="679814" cy="1044000"/>
        </a:xfrm>
        <a:prstGeom prst="rect">
          <a:avLst/>
        </a:prstGeom>
      </xdr:spPr>
    </xdr:pic>
    <xdr:clientData/>
  </xdr:twoCellAnchor>
  <xdr:twoCellAnchor>
    <xdr:from>
      <xdr:col>1</xdr:col>
      <xdr:colOff>1104900</xdr:colOff>
      <xdr:row>340</xdr:row>
      <xdr:rowOff>95250</xdr:rowOff>
    </xdr:from>
    <xdr:to>
      <xdr:col>1</xdr:col>
      <xdr:colOff>1539021</xdr:colOff>
      <xdr:row>340</xdr:row>
      <xdr:rowOff>1139250</xdr:rowOff>
    </xdr:to>
    <xdr:pic>
      <xdr:nvPicPr>
        <xdr:cNvPr id="211" name="Obraz 210" descr="VGM14_L_200_b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790700" y="143179800"/>
          <a:ext cx="434121" cy="1044000"/>
        </a:xfrm>
        <a:prstGeom prst="rect">
          <a:avLst/>
        </a:prstGeom>
      </xdr:spPr>
    </xdr:pic>
    <xdr:clientData/>
  </xdr:twoCellAnchor>
  <xdr:twoCellAnchor>
    <xdr:from>
      <xdr:col>1</xdr:col>
      <xdr:colOff>1038225</xdr:colOff>
      <xdr:row>341</xdr:row>
      <xdr:rowOff>114300</xdr:rowOff>
    </xdr:from>
    <xdr:to>
      <xdr:col>1</xdr:col>
      <xdr:colOff>1465073</xdr:colOff>
      <xdr:row>341</xdr:row>
      <xdr:rowOff>1158300</xdr:rowOff>
    </xdr:to>
    <xdr:pic>
      <xdr:nvPicPr>
        <xdr:cNvPr id="212" name="Obraz 211" descr="VGM14_P_200_b.JP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724025" y="144465675"/>
          <a:ext cx="426848" cy="1044000"/>
        </a:xfrm>
        <a:prstGeom prst="rect">
          <a:avLst/>
        </a:prstGeom>
      </xdr:spPr>
    </xdr:pic>
    <xdr:clientData/>
  </xdr:twoCellAnchor>
  <xdr:twoCellAnchor>
    <xdr:from>
      <xdr:col>1</xdr:col>
      <xdr:colOff>1066800</xdr:colOff>
      <xdr:row>342</xdr:row>
      <xdr:rowOff>104775</xdr:rowOff>
    </xdr:from>
    <xdr:to>
      <xdr:col>1</xdr:col>
      <xdr:colOff>1586527</xdr:colOff>
      <xdr:row>346</xdr:row>
      <xdr:rowOff>158175</xdr:rowOff>
    </xdr:to>
    <xdr:pic>
      <xdr:nvPicPr>
        <xdr:cNvPr id="213" name="Obraz 212" descr="VGM15_450_b_o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752600" y="145722975"/>
          <a:ext cx="519727" cy="1044000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347</xdr:row>
      <xdr:rowOff>247650</xdr:rowOff>
    </xdr:from>
    <xdr:to>
      <xdr:col>1</xdr:col>
      <xdr:colOff>1783121</xdr:colOff>
      <xdr:row>347</xdr:row>
      <xdr:rowOff>1039650</xdr:rowOff>
    </xdr:to>
    <xdr:pic>
      <xdr:nvPicPr>
        <xdr:cNvPr id="214" name="Obraz 213" descr="VGM16_1_600_b_o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419225" y="147104100"/>
          <a:ext cx="1049696" cy="792000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348</xdr:row>
      <xdr:rowOff>228600</xdr:rowOff>
    </xdr:from>
    <xdr:to>
      <xdr:col>1</xdr:col>
      <xdr:colOff>1881719</xdr:colOff>
      <xdr:row>348</xdr:row>
      <xdr:rowOff>1020600</xdr:rowOff>
    </xdr:to>
    <xdr:pic>
      <xdr:nvPicPr>
        <xdr:cNvPr id="215" name="Obraz 214" descr="VGM16_2_600_b_o.JP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457325" y="148351875"/>
          <a:ext cx="1110194" cy="792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349</xdr:row>
      <xdr:rowOff>104775</xdr:rowOff>
    </xdr:from>
    <xdr:to>
      <xdr:col>1</xdr:col>
      <xdr:colOff>1692684</xdr:colOff>
      <xdr:row>349</xdr:row>
      <xdr:rowOff>1148775</xdr:rowOff>
    </xdr:to>
    <xdr:pic>
      <xdr:nvPicPr>
        <xdr:cNvPr id="216" name="Obraz 215" descr="VGM17_1_600_b_o.JP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562100" y="149494875"/>
          <a:ext cx="816384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350</xdr:row>
      <xdr:rowOff>85725</xdr:rowOff>
    </xdr:from>
    <xdr:to>
      <xdr:col>1</xdr:col>
      <xdr:colOff>1797724</xdr:colOff>
      <xdr:row>350</xdr:row>
      <xdr:rowOff>1129725</xdr:rowOff>
    </xdr:to>
    <xdr:pic>
      <xdr:nvPicPr>
        <xdr:cNvPr id="217" name="Obraz 216" descr="VGM17_2_600_b_o.JP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609725" y="150742650"/>
          <a:ext cx="873799" cy="104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57151</xdr:rowOff>
    </xdr:from>
    <xdr:to>
      <xdr:col>8</xdr:col>
      <xdr:colOff>603088</xdr:colOff>
      <xdr:row>4</xdr:row>
      <xdr:rowOff>92425</xdr:rowOff>
    </xdr:to>
    <xdr:pic>
      <xdr:nvPicPr>
        <xdr:cNvPr id="2" name="Obraz 1" descr="logo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51"/>
          <a:ext cx="5879938" cy="79727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85725</xdr:rowOff>
    </xdr:from>
    <xdr:to>
      <xdr:col>4</xdr:col>
      <xdr:colOff>178800</xdr:colOff>
      <xdr:row>98</xdr:row>
      <xdr:rowOff>67425</xdr:rowOff>
    </xdr:to>
    <xdr:pic>
      <xdr:nvPicPr>
        <xdr:cNvPr id="3" name="Obraz 2" descr="UP0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18430875"/>
          <a:ext cx="2160000" cy="1620000"/>
        </a:xfrm>
        <a:prstGeom prst="snip2DiagRect">
          <a:avLst/>
        </a:prstGeom>
        <a:ln w="952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409592</xdr:colOff>
      <xdr:row>75</xdr:row>
      <xdr:rowOff>104775</xdr:rowOff>
    </xdr:from>
    <xdr:to>
      <xdr:col>4</xdr:col>
      <xdr:colOff>137097</xdr:colOff>
      <xdr:row>82</xdr:row>
      <xdr:rowOff>86475</xdr:rowOff>
    </xdr:to>
    <xdr:pic>
      <xdr:nvPicPr>
        <xdr:cNvPr id="4" name="Obraz 3" descr="UA68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9592" y="16611600"/>
          <a:ext cx="2165905" cy="1620000"/>
        </a:xfrm>
        <a:prstGeom prst="snip2DiagRect">
          <a:avLst/>
        </a:prstGeom>
        <a:ln w="952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523875</xdr:colOff>
      <xdr:row>68</xdr:row>
      <xdr:rowOff>66675</xdr:rowOff>
    </xdr:from>
    <xdr:to>
      <xdr:col>4</xdr:col>
      <xdr:colOff>53475</xdr:colOff>
      <xdr:row>74</xdr:row>
      <xdr:rowOff>94875</xdr:rowOff>
    </xdr:to>
    <xdr:pic>
      <xdr:nvPicPr>
        <xdr:cNvPr id="5" name="Obraz 4" descr="GP16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3875" y="14925675"/>
          <a:ext cx="1968000" cy="1476000"/>
        </a:xfrm>
        <a:prstGeom prst="snip2DiagRect">
          <a:avLst/>
        </a:prstGeom>
        <a:ln w="952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371475</xdr:colOff>
      <xdr:row>60</xdr:row>
      <xdr:rowOff>104775</xdr:rowOff>
    </xdr:from>
    <xdr:to>
      <xdr:col>4</xdr:col>
      <xdr:colOff>93075</xdr:colOff>
      <xdr:row>67</xdr:row>
      <xdr:rowOff>76950</xdr:rowOff>
    </xdr:to>
    <xdr:pic>
      <xdr:nvPicPr>
        <xdr:cNvPr id="6" name="Obraz 5" descr="UU24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71475" y="13115925"/>
          <a:ext cx="2464800" cy="1620000"/>
        </a:xfrm>
        <a:prstGeom prst="snip2DiagRect">
          <a:avLst/>
        </a:prstGeom>
        <a:ln w="9525"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0</xdr:col>
      <xdr:colOff>438150</xdr:colOff>
      <xdr:row>51</xdr:row>
      <xdr:rowOff>114300</xdr:rowOff>
    </xdr:from>
    <xdr:to>
      <xdr:col>4</xdr:col>
      <xdr:colOff>159750</xdr:colOff>
      <xdr:row>58</xdr:row>
      <xdr:rowOff>96000</xdr:rowOff>
    </xdr:to>
    <xdr:pic>
      <xdr:nvPicPr>
        <xdr:cNvPr id="7" name="Obraz 6" descr="RE81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8150" y="11096625"/>
          <a:ext cx="2160000" cy="1620000"/>
        </a:xfrm>
        <a:prstGeom prst="snip2DiagRect">
          <a:avLst/>
        </a:prstGeom>
        <a:ln w="9525"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447675</xdr:colOff>
      <xdr:row>41</xdr:row>
      <xdr:rowOff>95250</xdr:rowOff>
    </xdr:from>
    <xdr:to>
      <xdr:col>4</xdr:col>
      <xdr:colOff>169275</xdr:colOff>
      <xdr:row>48</xdr:row>
      <xdr:rowOff>86475</xdr:rowOff>
    </xdr:to>
    <xdr:pic>
      <xdr:nvPicPr>
        <xdr:cNvPr id="8" name="Obraz 7" descr="UP82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5" y="8867775"/>
          <a:ext cx="2160000" cy="1620000"/>
        </a:xfrm>
        <a:prstGeom prst="snip2DiagRect">
          <a:avLst/>
        </a:prstGeom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476250</xdr:colOff>
      <xdr:row>32</xdr:row>
      <xdr:rowOff>47625</xdr:rowOff>
    </xdr:from>
    <xdr:to>
      <xdr:col>4</xdr:col>
      <xdr:colOff>197850</xdr:colOff>
      <xdr:row>39</xdr:row>
      <xdr:rowOff>38850</xdr:rowOff>
    </xdr:to>
    <xdr:pic>
      <xdr:nvPicPr>
        <xdr:cNvPr id="9" name="Obraz 8" descr="UN34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76250" y="6791325"/>
          <a:ext cx="2160000" cy="1620000"/>
        </a:xfrm>
        <a:prstGeom prst="snip2DiagRect">
          <a:avLst/>
        </a:prstGeom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504825</xdr:colOff>
      <xdr:row>23</xdr:row>
      <xdr:rowOff>85725</xdr:rowOff>
    </xdr:from>
    <xdr:to>
      <xdr:col>4</xdr:col>
      <xdr:colOff>226425</xdr:colOff>
      <xdr:row>30</xdr:row>
      <xdr:rowOff>67425</xdr:rowOff>
    </xdr:to>
    <xdr:pic>
      <xdr:nvPicPr>
        <xdr:cNvPr id="10" name="Obraz 9" descr="UN71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04825" y="4791075"/>
          <a:ext cx="2160000" cy="1620000"/>
        </a:xfrm>
        <a:prstGeom prst="snip2DiagRect">
          <a:avLst/>
        </a:prstGeom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523875</xdr:colOff>
      <xdr:row>8</xdr:row>
      <xdr:rowOff>171450</xdr:rowOff>
    </xdr:from>
    <xdr:to>
      <xdr:col>4</xdr:col>
      <xdr:colOff>245475</xdr:colOff>
      <xdr:row>17</xdr:row>
      <xdr:rowOff>76950</xdr:rowOff>
    </xdr:to>
    <xdr:pic>
      <xdr:nvPicPr>
        <xdr:cNvPr id="11" name="Obraz 10" descr="RE10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3875" y="2009775"/>
          <a:ext cx="2160000" cy="1620000"/>
        </a:xfrm>
        <a:prstGeom prst="snip2DiagRect">
          <a:avLst/>
        </a:prstGeom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55</xdr:col>
      <xdr:colOff>104774</xdr:colOff>
      <xdr:row>7</xdr:row>
      <xdr:rowOff>38101</xdr:rowOff>
    </xdr:from>
    <xdr:to>
      <xdr:col>57</xdr:col>
      <xdr:colOff>649983</xdr:colOff>
      <xdr:row>18</xdr:row>
      <xdr:rowOff>142875</xdr:rowOff>
    </xdr:to>
    <xdr:pic>
      <xdr:nvPicPr>
        <xdr:cNvPr id="12" name="Obraz 11" descr="pionowo A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544424" y="952501"/>
          <a:ext cx="1916809" cy="2114549"/>
        </a:xfrm>
        <a:prstGeom prst="rect">
          <a:avLst/>
        </a:prstGeom>
      </xdr:spPr>
    </xdr:pic>
    <xdr:clientData/>
  </xdr:twoCellAnchor>
  <xdr:twoCellAnchor editAs="oneCell">
    <xdr:from>
      <xdr:col>55</xdr:col>
      <xdr:colOff>123826</xdr:colOff>
      <xdr:row>31</xdr:row>
      <xdr:rowOff>47625</xdr:rowOff>
    </xdr:from>
    <xdr:to>
      <xdr:col>57</xdr:col>
      <xdr:colOff>540676</xdr:colOff>
      <xdr:row>42</xdr:row>
      <xdr:rowOff>96696</xdr:rowOff>
    </xdr:to>
    <xdr:pic>
      <xdr:nvPicPr>
        <xdr:cNvPr id="13" name="Obraz 12" descr="poziomo A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63476" y="5343525"/>
          <a:ext cx="1788450" cy="2049321"/>
        </a:xfrm>
        <a:prstGeom prst="rect">
          <a:avLst/>
        </a:prstGeom>
      </xdr:spPr>
    </xdr:pic>
    <xdr:clientData/>
  </xdr:twoCellAnchor>
  <xdr:twoCellAnchor editAs="oneCell">
    <xdr:from>
      <xdr:col>55</xdr:col>
      <xdr:colOff>161926</xdr:colOff>
      <xdr:row>43</xdr:row>
      <xdr:rowOff>209550</xdr:rowOff>
    </xdr:from>
    <xdr:to>
      <xdr:col>57</xdr:col>
      <xdr:colOff>639702</xdr:colOff>
      <xdr:row>53</xdr:row>
      <xdr:rowOff>133350</xdr:rowOff>
    </xdr:to>
    <xdr:pic>
      <xdr:nvPicPr>
        <xdr:cNvPr id="14" name="Obraz 13" descr="poziomo B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601576" y="7686675"/>
          <a:ext cx="1849376" cy="2105025"/>
        </a:xfrm>
        <a:prstGeom prst="rect">
          <a:avLst/>
        </a:prstGeom>
      </xdr:spPr>
    </xdr:pic>
    <xdr:clientData/>
  </xdr:twoCellAnchor>
  <xdr:twoCellAnchor editAs="oneCell">
    <xdr:from>
      <xdr:col>55</xdr:col>
      <xdr:colOff>104775</xdr:colOff>
      <xdr:row>55</xdr:row>
      <xdr:rowOff>81757</xdr:rowOff>
    </xdr:from>
    <xdr:to>
      <xdr:col>57</xdr:col>
      <xdr:colOff>514350</xdr:colOff>
      <xdr:row>66</xdr:row>
      <xdr:rowOff>122492</xdr:rowOff>
    </xdr:to>
    <xdr:pic>
      <xdr:nvPicPr>
        <xdr:cNvPr id="15" name="Obraz 14" descr="poziomo A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44425" y="10111582"/>
          <a:ext cx="1781175" cy="2040985"/>
        </a:xfrm>
        <a:prstGeom prst="rect">
          <a:avLst/>
        </a:prstGeom>
      </xdr:spPr>
    </xdr:pic>
    <xdr:clientData/>
  </xdr:twoCellAnchor>
  <xdr:twoCellAnchor editAs="oneCell">
    <xdr:from>
      <xdr:col>55</xdr:col>
      <xdr:colOff>47626</xdr:colOff>
      <xdr:row>19</xdr:row>
      <xdr:rowOff>38100</xdr:rowOff>
    </xdr:from>
    <xdr:to>
      <xdr:col>57</xdr:col>
      <xdr:colOff>561976</xdr:colOff>
      <xdr:row>30</xdr:row>
      <xdr:rowOff>118357</xdr:rowOff>
    </xdr:to>
    <xdr:pic>
      <xdr:nvPicPr>
        <xdr:cNvPr id="16" name="Obraz 15" descr="pionowo A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487276" y="3143250"/>
          <a:ext cx="1885950" cy="2080507"/>
        </a:xfrm>
        <a:prstGeom prst="rect">
          <a:avLst/>
        </a:prstGeom>
      </xdr:spPr>
    </xdr:pic>
    <xdr:clientData/>
  </xdr:twoCellAnchor>
  <xdr:twoCellAnchor editAs="oneCell">
    <xdr:from>
      <xdr:col>58</xdr:col>
      <xdr:colOff>66675</xdr:colOff>
      <xdr:row>7</xdr:row>
      <xdr:rowOff>57150</xdr:rowOff>
    </xdr:from>
    <xdr:to>
      <xdr:col>60</xdr:col>
      <xdr:colOff>603250</xdr:colOff>
      <xdr:row>18</xdr:row>
      <xdr:rowOff>152400</xdr:rowOff>
    </xdr:to>
    <xdr:pic>
      <xdr:nvPicPr>
        <xdr:cNvPr id="17" name="Obraz 16" descr="pinowo A dolne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563725" y="971550"/>
          <a:ext cx="1908175" cy="2105025"/>
        </a:xfrm>
        <a:prstGeom prst="rect">
          <a:avLst/>
        </a:prstGeom>
      </xdr:spPr>
    </xdr:pic>
    <xdr:clientData/>
  </xdr:twoCellAnchor>
  <xdr:twoCellAnchor editAs="oneCell">
    <xdr:from>
      <xdr:col>58</xdr:col>
      <xdr:colOff>76200</xdr:colOff>
      <xdr:row>19</xdr:row>
      <xdr:rowOff>38100</xdr:rowOff>
    </xdr:from>
    <xdr:to>
      <xdr:col>60</xdr:col>
      <xdr:colOff>612775</xdr:colOff>
      <xdr:row>30</xdr:row>
      <xdr:rowOff>142875</xdr:rowOff>
    </xdr:to>
    <xdr:pic>
      <xdr:nvPicPr>
        <xdr:cNvPr id="18" name="Obraz 17" descr="pinowo A dolne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573250" y="3143250"/>
          <a:ext cx="1908175" cy="2105025"/>
        </a:xfrm>
        <a:prstGeom prst="rect">
          <a:avLst/>
        </a:prstGeom>
      </xdr:spPr>
    </xdr:pic>
    <xdr:clientData/>
  </xdr:twoCellAnchor>
  <xdr:twoCellAnchor editAs="oneCell">
    <xdr:from>
      <xdr:col>58</xdr:col>
      <xdr:colOff>171450</xdr:colOff>
      <xdr:row>31</xdr:row>
      <xdr:rowOff>47626</xdr:rowOff>
    </xdr:from>
    <xdr:to>
      <xdr:col>60</xdr:col>
      <xdr:colOff>562100</xdr:colOff>
      <xdr:row>42</xdr:row>
      <xdr:rowOff>66676</xdr:rowOff>
    </xdr:to>
    <xdr:pic>
      <xdr:nvPicPr>
        <xdr:cNvPr id="19" name="Obraz 18" descr="poziomo A dolne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4668500" y="5343526"/>
          <a:ext cx="1762250" cy="2019300"/>
        </a:xfrm>
        <a:prstGeom prst="rect">
          <a:avLst/>
        </a:prstGeom>
      </xdr:spPr>
    </xdr:pic>
    <xdr:clientData/>
  </xdr:twoCellAnchor>
  <xdr:twoCellAnchor editAs="oneCell">
    <xdr:from>
      <xdr:col>58</xdr:col>
      <xdr:colOff>142875</xdr:colOff>
      <xdr:row>55</xdr:row>
      <xdr:rowOff>57150</xdr:rowOff>
    </xdr:from>
    <xdr:to>
      <xdr:col>60</xdr:col>
      <xdr:colOff>533525</xdr:colOff>
      <xdr:row>66</xdr:row>
      <xdr:rowOff>76200</xdr:rowOff>
    </xdr:to>
    <xdr:pic>
      <xdr:nvPicPr>
        <xdr:cNvPr id="20" name="Obraz 19" descr="poziomo A dolne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4639925" y="10086975"/>
          <a:ext cx="1762250" cy="2019300"/>
        </a:xfrm>
        <a:prstGeom prst="rect">
          <a:avLst/>
        </a:prstGeom>
      </xdr:spPr>
    </xdr:pic>
    <xdr:clientData/>
  </xdr:twoCellAnchor>
  <xdr:twoCellAnchor editAs="oneCell">
    <xdr:from>
      <xdr:col>58</xdr:col>
      <xdr:colOff>104776</xdr:colOff>
      <xdr:row>43</xdr:row>
      <xdr:rowOff>38102</xdr:rowOff>
    </xdr:from>
    <xdr:to>
      <xdr:col>60</xdr:col>
      <xdr:colOff>599288</xdr:colOff>
      <xdr:row>52</xdr:row>
      <xdr:rowOff>161926</xdr:rowOff>
    </xdr:to>
    <xdr:pic>
      <xdr:nvPicPr>
        <xdr:cNvPr id="21" name="Obraz 20" descr="poziome B dolne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4601826" y="7515227"/>
          <a:ext cx="1866112" cy="2124074"/>
        </a:xfrm>
        <a:prstGeom prst="rect">
          <a:avLst/>
        </a:prstGeom>
      </xdr:spPr>
    </xdr:pic>
    <xdr:clientData/>
  </xdr:twoCellAnchor>
  <xdr:twoCellAnchor editAs="oneCell">
    <xdr:from>
      <xdr:col>64</xdr:col>
      <xdr:colOff>123825</xdr:colOff>
      <xdr:row>31</xdr:row>
      <xdr:rowOff>38100</xdr:rowOff>
    </xdr:from>
    <xdr:to>
      <xdr:col>66</xdr:col>
      <xdr:colOff>526287</xdr:colOff>
      <xdr:row>42</xdr:row>
      <xdr:rowOff>57150</xdr:rowOff>
    </xdr:to>
    <xdr:pic>
      <xdr:nvPicPr>
        <xdr:cNvPr id="22" name="Obraz 21" descr="poziome B dolne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8735675" y="5334000"/>
          <a:ext cx="1774062" cy="2019300"/>
        </a:xfrm>
        <a:prstGeom prst="rect">
          <a:avLst/>
        </a:prstGeom>
      </xdr:spPr>
    </xdr:pic>
    <xdr:clientData/>
  </xdr:twoCellAnchor>
  <xdr:twoCellAnchor editAs="oneCell">
    <xdr:from>
      <xdr:col>64</xdr:col>
      <xdr:colOff>104775</xdr:colOff>
      <xdr:row>43</xdr:row>
      <xdr:rowOff>142875</xdr:rowOff>
    </xdr:from>
    <xdr:to>
      <xdr:col>66</xdr:col>
      <xdr:colOff>599287</xdr:colOff>
      <xdr:row>53</xdr:row>
      <xdr:rowOff>85724</xdr:rowOff>
    </xdr:to>
    <xdr:pic>
      <xdr:nvPicPr>
        <xdr:cNvPr id="23" name="Obraz 22" descr="poziome B dolne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8716625" y="7620000"/>
          <a:ext cx="1866112" cy="2124074"/>
        </a:xfrm>
        <a:prstGeom prst="rect">
          <a:avLst/>
        </a:prstGeom>
      </xdr:spPr>
    </xdr:pic>
    <xdr:clientData/>
  </xdr:twoCellAnchor>
  <xdr:twoCellAnchor editAs="oneCell">
    <xdr:from>
      <xdr:col>64</xdr:col>
      <xdr:colOff>123825</xdr:colOff>
      <xdr:row>55</xdr:row>
      <xdr:rowOff>66675</xdr:rowOff>
    </xdr:from>
    <xdr:to>
      <xdr:col>66</xdr:col>
      <xdr:colOff>534656</xdr:colOff>
      <xdr:row>66</xdr:row>
      <xdr:rowOff>95250</xdr:rowOff>
    </xdr:to>
    <xdr:pic>
      <xdr:nvPicPr>
        <xdr:cNvPr id="24" name="Obraz 23" descr="poziome B dolne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8735675" y="10096500"/>
          <a:ext cx="1782431" cy="2028825"/>
        </a:xfrm>
        <a:prstGeom prst="rect">
          <a:avLst/>
        </a:prstGeom>
      </xdr:spPr>
    </xdr:pic>
    <xdr:clientData/>
  </xdr:twoCellAnchor>
  <xdr:twoCellAnchor editAs="oneCell">
    <xdr:from>
      <xdr:col>64</xdr:col>
      <xdr:colOff>238125</xdr:colOff>
      <xdr:row>7</xdr:row>
      <xdr:rowOff>19050</xdr:rowOff>
    </xdr:from>
    <xdr:to>
      <xdr:col>66</xdr:col>
      <xdr:colOff>410829</xdr:colOff>
      <xdr:row>18</xdr:row>
      <xdr:rowOff>47625</xdr:rowOff>
    </xdr:to>
    <xdr:pic>
      <xdr:nvPicPr>
        <xdr:cNvPr id="25" name="Obraz 24" descr="cargo pionowe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849975" y="933450"/>
          <a:ext cx="1544304" cy="2038350"/>
        </a:xfrm>
        <a:prstGeom prst="rect">
          <a:avLst/>
        </a:prstGeom>
      </xdr:spPr>
    </xdr:pic>
    <xdr:clientData/>
  </xdr:twoCellAnchor>
  <xdr:twoCellAnchor editAs="oneCell">
    <xdr:from>
      <xdr:col>64</xdr:col>
      <xdr:colOff>247650</xdr:colOff>
      <xdr:row>19</xdr:row>
      <xdr:rowOff>76200</xdr:rowOff>
    </xdr:from>
    <xdr:to>
      <xdr:col>66</xdr:col>
      <xdr:colOff>420354</xdr:colOff>
      <xdr:row>30</xdr:row>
      <xdr:rowOff>114300</xdr:rowOff>
    </xdr:to>
    <xdr:pic>
      <xdr:nvPicPr>
        <xdr:cNvPr id="26" name="Obraz 25" descr="cargo pionowe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8859500" y="3181350"/>
          <a:ext cx="1544304" cy="2038350"/>
        </a:xfrm>
        <a:prstGeom prst="rect">
          <a:avLst/>
        </a:prstGeom>
      </xdr:spPr>
    </xdr:pic>
    <xdr:clientData/>
  </xdr:twoCellAnchor>
  <xdr:twoCellAnchor editAs="oneCell">
    <xdr:from>
      <xdr:col>61</xdr:col>
      <xdr:colOff>38100</xdr:colOff>
      <xdr:row>8</xdr:row>
      <xdr:rowOff>161925</xdr:rowOff>
    </xdr:from>
    <xdr:to>
      <xdr:col>63</xdr:col>
      <xdr:colOff>647469</xdr:colOff>
      <xdr:row>16</xdr:row>
      <xdr:rowOff>104775</xdr:rowOff>
    </xdr:to>
    <xdr:pic>
      <xdr:nvPicPr>
        <xdr:cNvPr id="27" name="Obraz 26" descr="szuflada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592550" y="1257300"/>
          <a:ext cx="1980969" cy="1409700"/>
        </a:xfrm>
        <a:prstGeom prst="rect">
          <a:avLst/>
        </a:prstGeom>
      </xdr:spPr>
    </xdr:pic>
    <xdr:clientData/>
  </xdr:twoCellAnchor>
  <xdr:twoCellAnchor editAs="oneCell">
    <xdr:from>
      <xdr:col>61</xdr:col>
      <xdr:colOff>47625</xdr:colOff>
      <xdr:row>21</xdr:row>
      <xdr:rowOff>28575</xdr:rowOff>
    </xdr:from>
    <xdr:to>
      <xdr:col>63</xdr:col>
      <xdr:colOff>656994</xdr:colOff>
      <xdr:row>28</xdr:row>
      <xdr:rowOff>161925</xdr:rowOff>
    </xdr:to>
    <xdr:pic>
      <xdr:nvPicPr>
        <xdr:cNvPr id="28" name="Obraz 27" descr="szuflada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602075" y="3495675"/>
          <a:ext cx="1980969" cy="1409700"/>
        </a:xfrm>
        <a:prstGeom prst="rect">
          <a:avLst/>
        </a:prstGeom>
      </xdr:spPr>
    </xdr:pic>
    <xdr:clientData/>
  </xdr:twoCellAnchor>
  <xdr:twoCellAnchor editAs="oneCell">
    <xdr:from>
      <xdr:col>61</xdr:col>
      <xdr:colOff>66675</xdr:colOff>
      <xdr:row>32</xdr:row>
      <xdr:rowOff>114300</xdr:rowOff>
    </xdr:from>
    <xdr:to>
      <xdr:col>63</xdr:col>
      <xdr:colOff>676044</xdr:colOff>
      <xdr:row>40</xdr:row>
      <xdr:rowOff>66675</xdr:rowOff>
    </xdr:to>
    <xdr:pic>
      <xdr:nvPicPr>
        <xdr:cNvPr id="29" name="Obraz 28" descr="szuflada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621125" y="5591175"/>
          <a:ext cx="1980969" cy="1409700"/>
        </a:xfrm>
        <a:prstGeom prst="rect">
          <a:avLst/>
        </a:prstGeom>
      </xdr:spPr>
    </xdr:pic>
    <xdr:clientData/>
  </xdr:twoCellAnchor>
  <xdr:twoCellAnchor editAs="oneCell">
    <xdr:from>
      <xdr:col>61</xdr:col>
      <xdr:colOff>47625</xdr:colOff>
      <xdr:row>44</xdr:row>
      <xdr:rowOff>104775</xdr:rowOff>
    </xdr:from>
    <xdr:to>
      <xdr:col>63</xdr:col>
      <xdr:colOff>656994</xdr:colOff>
      <xdr:row>52</xdr:row>
      <xdr:rowOff>57150</xdr:rowOff>
    </xdr:to>
    <xdr:pic>
      <xdr:nvPicPr>
        <xdr:cNvPr id="30" name="Obraz 29" descr="szuflada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602075" y="8124825"/>
          <a:ext cx="1980969" cy="1409700"/>
        </a:xfrm>
        <a:prstGeom prst="rect">
          <a:avLst/>
        </a:prstGeom>
      </xdr:spPr>
    </xdr:pic>
    <xdr:clientData/>
  </xdr:twoCellAnchor>
  <xdr:twoCellAnchor editAs="oneCell">
    <xdr:from>
      <xdr:col>61</xdr:col>
      <xdr:colOff>66675</xdr:colOff>
      <xdr:row>57</xdr:row>
      <xdr:rowOff>57150</xdr:rowOff>
    </xdr:from>
    <xdr:to>
      <xdr:col>63</xdr:col>
      <xdr:colOff>676044</xdr:colOff>
      <xdr:row>65</xdr:row>
      <xdr:rowOff>9525</xdr:rowOff>
    </xdr:to>
    <xdr:pic>
      <xdr:nvPicPr>
        <xdr:cNvPr id="31" name="Obraz 30" descr="szuflada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621125" y="10448925"/>
          <a:ext cx="1980969" cy="140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1676400</xdr:colOff>
      <xdr:row>327</xdr:row>
      <xdr:rowOff>330837</xdr:rowOff>
    </xdr:from>
    <xdr:to>
      <xdr:col>1</xdr:col>
      <xdr:colOff>2712884</xdr:colOff>
      <xdr:row>327</xdr:row>
      <xdr:rowOff>1779106</xdr:rowOff>
    </xdr:to>
    <xdr:pic>
      <xdr:nvPicPr>
        <xdr:cNvPr id="2" name="Obraz 1" descr="panel maskujący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6125" y="145806162"/>
          <a:ext cx="1036484" cy="144826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327</xdr:row>
      <xdr:rowOff>95250</xdr:rowOff>
    </xdr:from>
    <xdr:to>
      <xdr:col>1</xdr:col>
      <xdr:colOff>1552575</xdr:colOff>
      <xdr:row>327</xdr:row>
      <xdr:rowOff>1240491</xdr:rowOff>
    </xdr:to>
    <xdr:pic>
      <xdr:nvPicPr>
        <xdr:cNvPr id="3" name="Obraz 2" descr="cokól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1650" y="145570575"/>
          <a:ext cx="1390650" cy="1145241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8</xdr:row>
      <xdr:rowOff>95250</xdr:rowOff>
    </xdr:from>
    <xdr:to>
      <xdr:col>1</xdr:col>
      <xdr:colOff>1853293</xdr:colOff>
      <xdr:row>12</xdr:row>
      <xdr:rowOff>184650</xdr:rowOff>
    </xdr:to>
    <xdr:pic>
      <xdr:nvPicPr>
        <xdr:cNvPr id="4" name="Obraz 3" descr="VD1_500_b_o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14600" y="1762125"/>
          <a:ext cx="948418" cy="1080000"/>
        </a:xfrm>
        <a:prstGeom prst="rect">
          <a:avLst/>
        </a:prstGeom>
      </xdr:spPr>
    </xdr:pic>
    <xdr:clientData/>
  </xdr:twoCellAnchor>
  <xdr:twoCellAnchor>
    <xdr:from>
      <xdr:col>1</xdr:col>
      <xdr:colOff>809626</xdr:colOff>
      <xdr:row>13</xdr:row>
      <xdr:rowOff>85725</xdr:rowOff>
    </xdr:from>
    <xdr:to>
      <xdr:col>1</xdr:col>
      <xdr:colOff>1896661</xdr:colOff>
      <xdr:row>17</xdr:row>
      <xdr:rowOff>139125</xdr:rowOff>
    </xdr:to>
    <xdr:pic>
      <xdr:nvPicPr>
        <xdr:cNvPr id="5" name="Obraz 4" descr="VD2_800_b_o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419351" y="2990850"/>
          <a:ext cx="1087035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18</xdr:row>
      <xdr:rowOff>104775</xdr:rowOff>
    </xdr:from>
    <xdr:to>
      <xdr:col>1</xdr:col>
      <xdr:colOff>1900427</xdr:colOff>
      <xdr:row>22</xdr:row>
      <xdr:rowOff>158175</xdr:rowOff>
    </xdr:to>
    <xdr:pic>
      <xdr:nvPicPr>
        <xdr:cNvPr id="6" name="Obraz 5" descr="VD3_800_b_o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00300" y="4248150"/>
          <a:ext cx="1109852" cy="1044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23</xdr:row>
      <xdr:rowOff>95250</xdr:rowOff>
    </xdr:from>
    <xdr:to>
      <xdr:col>1</xdr:col>
      <xdr:colOff>1802268</xdr:colOff>
      <xdr:row>27</xdr:row>
      <xdr:rowOff>148650</xdr:rowOff>
    </xdr:to>
    <xdr:pic>
      <xdr:nvPicPr>
        <xdr:cNvPr id="7" name="Obraz 6" descr="VD4_500_b_o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486025" y="5476875"/>
          <a:ext cx="925968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38</xdr:row>
      <xdr:rowOff>85725</xdr:rowOff>
    </xdr:from>
    <xdr:to>
      <xdr:col>1</xdr:col>
      <xdr:colOff>1890191</xdr:colOff>
      <xdr:row>41</xdr:row>
      <xdr:rowOff>186750</xdr:rowOff>
    </xdr:to>
    <xdr:pic>
      <xdr:nvPicPr>
        <xdr:cNvPr id="8" name="Obraz 7" descr="VD5_800_b_o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400300" y="9182100"/>
          <a:ext cx="1099616" cy="1044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28</xdr:row>
      <xdr:rowOff>95250</xdr:rowOff>
    </xdr:from>
    <xdr:to>
      <xdr:col>1</xdr:col>
      <xdr:colOff>1892938</xdr:colOff>
      <xdr:row>32</xdr:row>
      <xdr:rowOff>148650</xdr:rowOff>
    </xdr:to>
    <xdr:pic>
      <xdr:nvPicPr>
        <xdr:cNvPr id="9" name="Obraz 8" descr="VD5_600_b_o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66975" y="6715125"/>
          <a:ext cx="1035688" cy="1044000"/>
        </a:xfrm>
        <a:prstGeom prst="rect">
          <a:avLst/>
        </a:prstGeom>
      </xdr:spPr>
    </xdr:pic>
    <xdr:clientData/>
  </xdr:twoCellAnchor>
  <xdr:twoCellAnchor>
    <xdr:from>
      <xdr:col>1</xdr:col>
      <xdr:colOff>895350</xdr:colOff>
      <xdr:row>33</xdr:row>
      <xdr:rowOff>95250</xdr:rowOff>
    </xdr:from>
    <xdr:to>
      <xdr:col>1</xdr:col>
      <xdr:colOff>1852623</xdr:colOff>
      <xdr:row>37</xdr:row>
      <xdr:rowOff>148650</xdr:rowOff>
    </xdr:to>
    <xdr:pic>
      <xdr:nvPicPr>
        <xdr:cNvPr id="10" name="Obraz 9" descr="VD6_600_b_o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505075" y="7953375"/>
          <a:ext cx="957273" cy="1044000"/>
        </a:xfrm>
        <a:prstGeom prst="rect">
          <a:avLst/>
        </a:prstGeom>
      </xdr:spPr>
    </xdr:pic>
    <xdr:clientData/>
  </xdr:twoCellAnchor>
  <xdr:twoCellAnchor>
    <xdr:from>
      <xdr:col>1</xdr:col>
      <xdr:colOff>942976</xdr:colOff>
      <xdr:row>43</xdr:row>
      <xdr:rowOff>104775</xdr:rowOff>
    </xdr:from>
    <xdr:to>
      <xdr:col>1</xdr:col>
      <xdr:colOff>1863771</xdr:colOff>
      <xdr:row>47</xdr:row>
      <xdr:rowOff>158175</xdr:rowOff>
    </xdr:to>
    <xdr:pic>
      <xdr:nvPicPr>
        <xdr:cNvPr id="11" name="Obraz 10" descr="VD8_1_600_b_o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552701" y="10706100"/>
          <a:ext cx="920795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51</xdr:row>
      <xdr:rowOff>104775</xdr:rowOff>
    </xdr:from>
    <xdr:to>
      <xdr:col>1</xdr:col>
      <xdr:colOff>1889133</xdr:colOff>
      <xdr:row>55</xdr:row>
      <xdr:rowOff>158175</xdr:rowOff>
    </xdr:to>
    <xdr:pic>
      <xdr:nvPicPr>
        <xdr:cNvPr id="12" name="Obraz 11" descr="VD8_2_600_b_o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533650" y="12687300"/>
          <a:ext cx="965208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59</xdr:row>
      <xdr:rowOff>171450</xdr:rowOff>
    </xdr:from>
    <xdr:to>
      <xdr:col>1</xdr:col>
      <xdr:colOff>1845198</xdr:colOff>
      <xdr:row>63</xdr:row>
      <xdr:rowOff>224850</xdr:rowOff>
    </xdr:to>
    <xdr:pic>
      <xdr:nvPicPr>
        <xdr:cNvPr id="13" name="Obraz 12" descr="VD7_600_b_o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533650" y="14735175"/>
          <a:ext cx="921273" cy="1044000"/>
        </a:xfrm>
        <a:prstGeom prst="rect">
          <a:avLst/>
        </a:prstGeom>
      </xdr:spPr>
    </xdr:pic>
    <xdr:clientData/>
  </xdr:twoCellAnchor>
  <xdr:twoCellAnchor>
    <xdr:from>
      <xdr:col>1</xdr:col>
      <xdr:colOff>933451</xdr:colOff>
      <xdr:row>67</xdr:row>
      <xdr:rowOff>95250</xdr:rowOff>
    </xdr:from>
    <xdr:to>
      <xdr:col>1</xdr:col>
      <xdr:colOff>1871914</xdr:colOff>
      <xdr:row>71</xdr:row>
      <xdr:rowOff>148650</xdr:rowOff>
    </xdr:to>
    <xdr:pic>
      <xdr:nvPicPr>
        <xdr:cNvPr id="14" name="Obraz 13" descr="VD8_600_b_o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543176" y="16640175"/>
          <a:ext cx="938463" cy="1044000"/>
        </a:xfrm>
        <a:prstGeom prst="rect">
          <a:avLst/>
        </a:prstGeom>
      </xdr:spPr>
    </xdr:pic>
    <xdr:clientData/>
  </xdr:twoCellAnchor>
  <xdr:twoCellAnchor>
    <xdr:from>
      <xdr:col>1</xdr:col>
      <xdr:colOff>981075</xdr:colOff>
      <xdr:row>75</xdr:row>
      <xdr:rowOff>190500</xdr:rowOff>
    </xdr:from>
    <xdr:to>
      <xdr:col>1</xdr:col>
      <xdr:colOff>1936464</xdr:colOff>
      <xdr:row>79</xdr:row>
      <xdr:rowOff>243900</xdr:rowOff>
    </xdr:to>
    <xdr:pic>
      <xdr:nvPicPr>
        <xdr:cNvPr id="15" name="Obraz 14" descr="VD9_600_b_o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590800" y="18716625"/>
          <a:ext cx="955389" cy="1044000"/>
        </a:xfrm>
        <a:prstGeom prst="rect">
          <a:avLst/>
        </a:prstGeom>
      </xdr:spPr>
    </xdr:pic>
    <xdr:clientData/>
  </xdr:twoCellAnchor>
  <xdr:twoCellAnchor>
    <xdr:from>
      <xdr:col>1</xdr:col>
      <xdr:colOff>933450</xdr:colOff>
      <xdr:row>82</xdr:row>
      <xdr:rowOff>57150</xdr:rowOff>
    </xdr:from>
    <xdr:to>
      <xdr:col>1</xdr:col>
      <xdr:colOff>1934765</xdr:colOff>
      <xdr:row>86</xdr:row>
      <xdr:rowOff>110550</xdr:rowOff>
    </xdr:to>
    <xdr:pic>
      <xdr:nvPicPr>
        <xdr:cNvPr id="16" name="Obraz 15" descr="VD12_600_b_o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543175" y="20316825"/>
          <a:ext cx="1001315" cy="1044000"/>
        </a:xfrm>
        <a:prstGeom prst="rect">
          <a:avLst/>
        </a:prstGeom>
      </xdr:spPr>
    </xdr:pic>
    <xdr:clientData/>
  </xdr:twoCellAnchor>
  <xdr:twoCellAnchor>
    <xdr:from>
      <xdr:col>1</xdr:col>
      <xdr:colOff>914401</xdr:colOff>
      <xdr:row>87</xdr:row>
      <xdr:rowOff>76200</xdr:rowOff>
    </xdr:from>
    <xdr:to>
      <xdr:col>1</xdr:col>
      <xdr:colOff>1941882</xdr:colOff>
      <xdr:row>91</xdr:row>
      <xdr:rowOff>129600</xdr:rowOff>
    </xdr:to>
    <xdr:pic>
      <xdr:nvPicPr>
        <xdr:cNvPr id="17" name="Obraz 16" descr="VD13_600_b_o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524126" y="21574125"/>
          <a:ext cx="1027481" cy="1044000"/>
        </a:xfrm>
        <a:prstGeom prst="rect">
          <a:avLst/>
        </a:prstGeom>
      </xdr:spPr>
    </xdr:pic>
    <xdr:clientData/>
  </xdr:twoCellAnchor>
  <xdr:twoCellAnchor>
    <xdr:from>
      <xdr:col>1</xdr:col>
      <xdr:colOff>1162051</xdr:colOff>
      <xdr:row>92</xdr:row>
      <xdr:rowOff>114300</xdr:rowOff>
    </xdr:from>
    <xdr:to>
      <xdr:col>1</xdr:col>
      <xdr:colOff>1634212</xdr:colOff>
      <xdr:row>93</xdr:row>
      <xdr:rowOff>529650</xdr:rowOff>
    </xdr:to>
    <xdr:pic>
      <xdr:nvPicPr>
        <xdr:cNvPr id="18" name="Obraz 17" descr="VD14_1_150_b_o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771776" y="22850475"/>
          <a:ext cx="472161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94</xdr:row>
      <xdr:rowOff>133350</xdr:rowOff>
    </xdr:from>
    <xdr:to>
      <xdr:col>1</xdr:col>
      <xdr:colOff>1634157</xdr:colOff>
      <xdr:row>95</xdr:row>
      <xdr:rowOff>548700</xdr:rowOff>
    </xdr:to>
    <xdr:pic>
      <xdr:nvPicPr>
        <xdr:cNvPr id="19" name="Obraz 18" descr="VD14_2_150_b_o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790825" y="24126825"/>
          <a:ext cx="453057" cy="1044000"/>
        </a:xfrm>
        <a:prstGeom prst="rect">
          <a:avLst/>
        </a:prstGeom>
      </xdr:spPr>
    </xdr:pic>
    <xdr:clientData/>
  </xdr:twoCellAnchor>
  <xdr:twoCellAnchor>
    <xdr:from>
      <xdr:col>1</xdr:col>
      <xdr:colOff>1114425</xdr:colOff>
      <xdr:row>96</xdr:row>
      <xdr:rowOff>123825</xdr:rowOff>
    </xdr:from>
    <xdr:to>
      <xdr:col>1</xdr:col>
      <xdr:colOff>1768996</xdr:colOff>
      <xdr:row>97</xdr:row>
      <xdr:rowOff>539175</xdr:rowOff>
    </xdr:to>
    <xdr:pic>
      <xdr:nvPicPr>
        <xdr:cNvPr id="20" name="Obraz 19" descr="VD11_200_b_o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724150" y="25374600"/>
          <a:ext cx="654571" cy="1044000"/>
        </a:xfrm>
        <a:prstGeom prst="rect">
          <a:avLst/>
        </a:prstGeom>
      </xdr:spPr>
    </xdr:pic>
    <xdr:clientData/>
  </xdr:twoCellAnchor>
  <xdr:twoCellAnchor>
    <xdr:from>
      <xdr:col>1</xdr:col>
      <xdr:colOff>1009650</xdr:colOff>
      <xdr:row>98</xdr:row>
      <xdr:rowOff>114300</xdr:rowOff>
    </xdr:from>
    <xdr:to>
      <xdr:col>1</xdr:col>
      <xdr:colOff>1897538</xdr:colOff>
      <xdr:row>102</xdr:row>
      <xdr:rowOff>167700</xdr:rowOff>
    </xdr:to>
    <xdr:pic>
      <xdr:nvPicPr>
        <xdr:cNvPr id="21" name="Obraz 20" descr="VD12_500_b_o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619375" y="26622375"/>
          <a:ext cx="887888" cy="1044000"/>
        </a:xfrm>
        <a:prstGeom prst="rect">
          <a:avLst/>
        </a:prstGeom>
      </xdr:spPr>
    </xdr:pic>
    <xdr:clientData/>
  </xdr:twoCellAnchor>
  <xdr:twoCellAnchor>
    <xdr:from>
      <xdr:col>1</xdr:col>
      <xdr:colOff>1009650</xdr:colOff>
      <xdr:row>103</xdr:row>
      <xdr:rowOff>123825</xdr:rowOff>
    </xdr:from>
    <xdr:to>
      <xdr:col>1</xdr:col>
      <xdr:colOff>1873709</xdr:colOff>
      <xdr:row>103</xdr:row>
      <xdr:rowOff>1167825</xdr:rowOff>
    </xdr:to>
    <xdr:pic>
      <xdr:nvPicPr>
        <xdr:cNvPr id="22" name="Obraz 21" descr="VD13_600_b_o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619375" y="27870150"/>
          <a:ext cx="864059" cy="1044000"/>
        </a:xfrm>
        <a:prstGeom prst="rect">
          <a:avLst/>
        </a:prstGeom>
      </xdr:spPr>
    </xdr:pic>
    <xdr:clientData/>
  </xdr:twoCellAnchor>
  <xdr:twoCellAnchor>
    <xdr:from>
      <xdr:col>1</xdr:col>
      <xdr:colOff>1019176</xdr:colOff>
      <xdr:row>104</xdr:row>
      <xdr:rowOff>104775</xdr:rowOff>
    </xdr:from>
    <xdr:to>
      <xdr:col>1</xdr:col>
      <xdr:colOff>1915425</xdr:colOff>
      <xdr:row>104</xdr:row>
      <xdr:rowOff>1148775</xdr:rowOff>
    </xdr:to>
    <xdr:pic>
      <xdr:nvPicPr>
        <xdr:cNvPr id="23" name="Obraz 22" descr="VD14_600_b_o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628901" y="29117925"/>
          <a:ext cx="896249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105</xdr:row>
      <xdr:rowOff>114300</xdr:rowOff>
    </xdr:from>
    <xdr:to>
      <xdr:col>1</xdr:col>
      <xdr:colOff>1979160</xdr:colOff>
      <xdr:row>108</xdr:row>
      <xdr:rowOff>215325</xdr:rowOff>
    </xdr:to>
    <xdr:pic>
      <xdr:nvPicPr>
        <xdr:cNvPr id="24" name="Obraz 23" descr="VD15_800_b_o.JP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495550" y="30394275"/>
          <a:ext cx="1093335" cy="1044000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109</xdr:row>
      <xdr:rowOff>104775</xdr:rowOff>
    </xdr:from>
    <xdr:to>
      <xdr:col>1</xdr:col>
      <xdr:colOff>2047043</xdr:colOff>
      <xdr:row>112</xdr:row>
      <xdr:rowOff>205800</xdr:rowOff>
    </xdr:to>
    <xdr:pic>
      <xdr:nvPicPr>
        <xdr:cNvPr id="25" name="Obraz 24" descr="VD20_800_b_o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581275" y="31642050"/>
          <a:ext cx="1075493" cy="1044000"/>
        </a:xfrm>
        <a:prstGeom prst="rect">
          <a:avLst/>
        </a:prstGeom>
      </xdr:spPr>
    </xdr:pic>
    <xdr:clientData/>
  </xdr:twoCellAnchor>
  <xdr:twoCellAnchor>
    <xdr:from>
      <xdr:col>1</xdr:col>
      <xdr:colOff>942975</xdr:colOff>
      <xdr:row>113</xdr:row>
      <xdr:rowOff>114300</xdr:rowOff>
    </xdr:from>
    <xdr:to>
      <xdr:col>1</xdr:col>
      <xdr:colOff>2009741</xdr:colOff>
      <xdr:row>116</xdr:row>
      <xdr:rowOff>215325</xdr:rowOff>
    </xdr:to>
    <xdr:pic>
      <xdr:nvPicPr>
        <xdr:cNvPr id="26" name="Obraz 25" descr="VD21_1_800_b_o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552700" y="32908875"/>
          <a:ext cx="1066766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117</xdr:row>
      <xdr:rowOff>123825</xdr:rowOff>
    </xdr:from>
    <xdr:to>
      <xdr:col>1</xdr:col>
      <xdr:colOff>2002556</xdr:colOff>
      <xdr:row>120</xdr:row>
      <xdr:rowOff>224850</xdr:rowOff>
    </xdr:to>
    <xdr:pic>
      <xdr:nvPicPr>
        <xdr:cNvPr id="27" name="Obraz 26" descr="VD21_2_800_b_o.JP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495550" y="34175700"/>
          <a:ext cx="1116731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121</xdr:row>
      <xdr:rowOff>133350</xdr:rowOff>
    </xdr:from>
    <xdr:to>
      <xdr:col>1</xdr:col>
      <xdr:colOff>1996975</xdr:colOff>
      <xdr:row>121</xdr:row>
      <xdr:rowOff>1177350</xdr:rowOff>
    </xdr:to>
    <xdr:pic>
      <xdr:nvPicPr>
        <xdr:cNvPr id="28" name="Obraz 27" descr="VD17_900_b_o.JP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400300" y="35442525"/>
          <a:ext cx="1206400" cy="1044000"/>
        </a:xfrm>
        <a:prstGeom prst="rect">
          <a:avLst/>
        </a:prstGeom>
      </xdr:spPr>
    </xdr:pic>
    <xdr:clientData/>
  </xdr:twoCellAnchor>
  <xdr:twoCellAnchor>
    <xdr:from>
      <xdr:col>1</xdr:col>
      <xdr:colOff>790576</xdr:colOff>
      <xdr:row>122</xdr:row>
      <xdr:rowOff>114300</xdr:rowOff>
    </xdr:from>
    <xdr:to>
      <xdr:col>1</xdr:col>
      <xdr:colOff>1966043</xdr:colOff>
      <xdr:row>122</xdr:row>
      <xdr:rowOff>1158300</xdr:rowOff>
    </xdr:to>
    <xdr:pic>
      <xdr:nvPicPr>
        <xdr:cNvPr id="29" name="Obraz 28" descr="VD18_900_b_o.JP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400301" y="36690300"/>
          <a:ext cx="1175467" cy="1044000"/>
        </a:xfrm>
        <a:prstGeom prst="rect">
          <a:avLst/>
        </a:prstGeom>
      </xdr:spPr>
    </xdr:pic>
    <xdr:clientData/>
  </xdr:twoCellAnchor>
  <xdr:twoCellAnchor>
    <xdr:from>
      <xdr:col>1</xdr:col>
      <xdr:colOff>866775</xdr:colOff>
      <xdr:row>123</xdr:row>
      <xdr:rowOff>114300</xdr:rowOff>
    </xdr:from>
    <xdr:to>
      <xdr:col>1</xdr:col>
      <xdr:colOff>1904514</xdr:colOff>
      <xdr:row>123</xdr:row>
      <xdr:rowOff>1158300</xdr:rowOff>
    </xdr:to>
    <xdr:pic>
      <xdr:nvPicPr>
        <xdr:cNvPr id="30" name="Obraz 29" descr="VD24_b_o.JP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476500" y="37957125"/>
          <a:ext cx="1037739" cy="1044000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124</xdr:row>
      <xdr:rowOff>123825</xdr:rowOff>
    </xdr:from>
    <xdr:to>
      <xdr:col>1</xdr:col>
      <xdr:colOff>1993921</xdr:colOff>
      <xdr:row>124</xdr:row>
      <xdr:rowOff>1167825</xdr:rowOff>
    </xdr:to>
    <xdr:pic>
      <xdr:nvPicPr>
        <xdr:cNvPr id="31" name="Obraz 30" descr="VD25_b_o.JP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524125" y="39233475"/>
          <a:ext cx="1079521" cy="1044000"/>
        </a:xfrm>
        <a:prstGeom prst="rect">
          <a:avLst/>
        </a:prstGeom>
      </xdr:spPr>
    </xdr:pic>
    <xdr:clientData/>
  </xdr:twoCellAnchor>
  <xdr:twoCellAnchor>
    <xdr:from>
      <xdr:col>1</xdr:col>
      <xdr:colOff>895350</xdr:colOff>
      <xdr:row>125</xdr:row>
      <xdr:rowOff>133350</xdr:rowOff>
    </xdr:from>
    <xdr:to>
      <xdr:col>1</xdr:col>
      <xdr:colOff>2006336</xdr:colOff>
      <xdr:row>125</xdr:row>
      <xdr:rowOff>1177350</xdr:rowOff>
    </xdr:to>
    <xdr:pic>
      <xdr:nvPicPr>
        <xdr:cNvPr id="32" name="Obraz 31" descr="VD26_b_o.JP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505075" y="40509825"/>
          <a:ext cx="1110986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126</xdr:row>
      <xdr:rowOff>123825</xdr:rowOff>
    </xdr:from>
    <xdr:to>
      <xdr:col>1</xdr:col>
      <xdr:colOff>2083511</xdr:colOff>
      <xdr:row>126</xdr:row>
      <xdr:rowOff>1167825</xdr:rowOff>
    </xdr:to>
    <xdr:pic>
      <xdr:nvPicPr>
        <xdr:cNvPr id="33" name="Obraz 32" descr="VD27_b_o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533650" y="41767125"/>
          <a:ext cx="1159586" cy="104400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127</xdr:row>
      <xdr:rowOff>142875</xdr:rowOff>
    </xdr:from>
    <xdr:to>
      <xdr:col>1</xdr:col>
      <xdr:colOff>2035331</xdr:colOff>
      <xdr:row>127</xdr:row>
      <xdr:rowOff>1186875</xdr:rowOff>
    </xdr:to>
    <xdr:pic>
      <xdr:nvPicPr>
        <xdr:cNvPr id="34" name="Obraz 33" descr="VD19_900_b_o.JP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514600" y="43053000"/>
          <a:ext cx="1130456" cy="1044000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129</xdr:row>
      <xdr:rowOff>76200</xdr:rowOff>
    </xdr:from>
    <xdr:to>
      <xdr:col>1</xdr:col>
      <xdr:colOff>1924242</xdr:colOff>
      <xdr:row>129</xdr:row>
      <xdr:rowOff>1120200</xdr:rowOff>
    </xdr:to>
    <xdr:pic>
      <xdr:nvPicPr>
        <xdr:cNvPr id="35" name="Obraz 34" descr="VD29_P_b_o.JP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381250" y="45519975"/>
          <a:ext cx="1152717" cy="1044000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128</xdr:row>
      <xdr:rowOff>104775</xdr:rowOff>
    </xdr:from>
    <xdr:to>
      <xdr:col>1</xdr:col>
      <xdr:colOff>2019513</xdr:colOff>
      <xdr:row>128</xdr:row>
      <xdr:rowOff>1148775</xdr:rowOff>
    </xdr:to>
    <xdr:pic>
      <xdr:nvPicPr>
        <xdr:cNvPr id="36" name="Obraz 35" descr="IS_VD20_1050_b_o.jp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438400" y="44281725"/>
          <a:ext cx="1190838" cy="1044000"/>
        </a:xfrm>
        <a:prstGeom prst="rect">
          <a:avLst/>
        </a:prstGeom>
      </xdr:spPr>
    </xdr:pic>
    <xdr:clientData/>
  </xdr:twoCellAnchor>
  <xdr:twoCellAnchor>
    <xdr:from>
      <xdr:col>1</xdr:col>
      <xdr:colOff>790575</xdr:colOff>
      <xdr:row>130</xdr:row>
      <xdr:rowOff>114300</xdr:rowOff>
    </xdr:from>
    <xdr:to>
      <xdr:col>1</xdr:col>
      <xdr:colOff>1958439</xdr:colOff>
      <xdr:row>130</xdr:row>
      <xdr:rowOff>1158300</xdr:rowOff>
    </xdr:to>
    <xdr:pic>
      <xdr:nvPicPr>
        <xdr:cNvPr id="37" name="Obraz 36" descr="VD30_1_L_b_o.JP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400300" y="46824900"/>
          <a:ext cx="1167864" cy="1044000"/>
        </a:xfrm>
        <a:prstGeom prst="rect">
          <a:avLst/>
        </a:prstGeom>
      </xdr:spPr>
    </xdr:pic>
    <xdr:clientData/>
  </xdr:twoCellAnchor>
  <xdr:twoCellAnchor>
    <xdr:from>
      <xdr:col>1</xdr:col>
      <xdr:colOff>781050</xdr:colOff>
      <xdr:row>131</xdr:row>
      <xdr:rowOff>104775</xdr:rowOff>
    </xdr:from>
    <xdr:to>
      <xdr:col>1</xdr:col>
      <xdr:colOff>2021909</xdr:colOff>
      <xdr:row>131</xdr:row>
      <xdr:rowOff>1148775</xdr:rowOff>
    </xdr:to>
    <xdr:pic>
      <xdr:nvPicPr>
        <xdr:cNvPr id="38" name="Obraz 37" descr="VD30_1_P_b_o.JP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390775" y="48082200"/>
          <a:ext cx="1240859" cy="1044000"/>
        </a:xfrm>
        <a:prstGeom prst="rect">
          <a:avLst/>
        </a:prstGeom>
      </xdr:spPr>
    </xdr:pic>
    <xdr:clientData/>
  </xdr:twoCellAnchor>
  <xdr:twoCellAnchor>
    <xdr:from>
      <xdr:col>1</xdr:col>
      <xdr:colOff>809625</xdr:colOff>
      <xdr:row>132</xdr:row>
      <xdr:rowOff>85725</xdr:rowOff>
    </xdr:from>
    <xdr:to>
      <xdr:col>1</xdr:col>
      <xdr:colOff>1972810</xdr:colOff>
      <xdr:row>132</xdr:row>
      <xdr:rowOff>1129725</xdr:rowOff>
    </xdr:to>
    <xdr:pic>
      <xdr:nvPicPr>
        <xdr:cNvPr id="39" name="Obraz 38" descr="VD30_2_L_b_o.JP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419350" y="49329975"/>
          <a:ext cx="1163185" cy="1044000"/>
        </a:xfrm>
        <a:prstGeom prst="rect">
          <a:avLst/>
        </a:prstGeom>
      </xdr:spPr>
    </xdr:pic>
    <xdr:clientData/>
  </xdr:twoCellAnchor>
  <xdr:twoCellAnchor>
    <xdr:from>
      <xdr:col>1</xdr:col>
      <xdr:colOff>847725</xdr:colOff>
      <xdr:row>133</xdr:row>
      <xdr:rowOff>85725</xdr:rowOff>
    </xdr:from>
    <xdr:to>
      <xdr:col>1</xdr:col>
      <xdr:colOff>2018821</xdr:colOff>
      <xdr:row>133</xdr:row>
      <xdr:rowOff>1129725</xdr:rowOff>
    </xdr:to>
    <xdr:pic>
      <xdr:nvPicPr>
        <xdr:cNvPr id="40" name="Obraz 39" descr="VD30_2_P_b_o.JP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457450" y="50596800"/>
          <a:ext cx="1171096" cy="1044000"/>
        </a:xfrm>
        <a:prstGeom prst="rect">
          <a:avLst/>
        </a:prstGeom>
      </xdr:spPr>
    </xdr:pic>
    <xdr:clientData/>
  </xdr:twoCellAnchor>
  <xdr:twoCellAnchor>
    <xdr:from>
      <xdr:col>1</xdr:col>
      <xdr:colOff>1057275</xdr:colOff>
      <xdr:row>134</xdr:row>
      <xdr:rowOff>104775</xdr:rowOff>
    </xdr:from>
    <xdr:to>
      <xdr:col>1</xdr:col>
      <xdr:colOff>1795674</xdr:colOff>
      <xdr:row>134</xdr:row>
      <xdr:rowOff>1148775</xdr:rowOff>
    </xdr:to>
    <xdr:pic>
      <xdr:nvPicPr>
        <xdr:cNvPr id="41" name="Obraz 40" descr="VD31_L_b.JP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667000" y="51882675"/>
          <a:ext cx="738399" cy="1044000"/>
        </a:xfrm>
        <a:prstGeom prst="rect">
          <a:avLst/>
        </a:prstGeom>
      </xdr:spPr>
    </xdr:pic>
    <xdr:clientData/>
  </xdr:twoCellAnchor>
  <xdr:twoCellAnchor>
    <xdr:from>
      <xdr:col>1</xdr:col>
      <xdr:colOff>1095375</xdr:colOff>
      <xdr:row>135</xdr:row>
      <xdr:rowOff>114300</xdr:rowOff>
    </xdr:from>
    <xdr:to>
      <xdr:col>1</xdr:col>
      <xdr:colOff>1775375</xdr:colOff>
      <xdr:row>135</xdr:row>
      <xdr:rowOff>1158300</xdr:rowOff>
    </xdr:to>
    <xdr:pic>
      <xdr:nvPicPr>
        <xdr:cNvPr id="42" name="Obraz 41" descr="VD21_200_b.JP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2705100" y="53159025"/>
          <a:ext cx="680000" cy="1044000"/>
        </a:xfrm>
        <a:prstGeom prst="rect">
          <a:avLst/>
        </a:prstGeom>
      </xdr:spPr>
    </xdr:pic>
    <xdr:clientData/>
  </xdr:twoCellAnchor>
  <xdr:twoCellAnchor>
    <xdr:from>
      <xdr:col>1</xdr:col>
      <xdr:colOff>1057275</xdr:colOff>
      <xdr:row>136</xdr:row>
      <xdr:rowOff>104775</xdr:rowOff>
    </xdr:from>
    <xdr:to>
      <xdr:col>1</xdr:col>
      <xdr:colOff>1815737</xdr:colOff>
      <xdr:row>140</xdr:row>
      <xdr:rowOff>158175</xdr:rowOff>
    </xdr:to>
    <xdr:pic>
      <xdr:nvPicPr>
        <xdr:cNvPr id="43" name="Obraz 42" descr="IS_VD22_600_b_o.jp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2667000" y="54416325"/>
          <a:ext cx="758462" cy="104400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141</xdr:row>
      <xdr:rowOff>104775</xdr:rowOff>
    </xdr:from>
    <xdr:to>
      <xdr:col>1</xdr:col>
      <xdr:colOff>1727032</xdr:colOff>
      <xdr:row>145</xdr:row>
      <xdr:rowOff>158175</xdr:rowOff>
    </xdr:to>
    <xdr:pic>
      <xdr:nvPicPr>
        <xdr:cNvPr id="44" name="Obraz 43" descr="IS_VD23_600_b_o.jp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2695575" y="55654575"/>
          <a:ext cx="641182" cy="104400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146</xdr:row>
      <xdr:rowOff>123825</xdr:rowOff>
    </xdr:from>
    <xdr:to>
      <xdr:col>1</xdr:col>
      <xdr:colOff>1795840</xdr:colOff>
      <xdr:row>146</xdr:row>
      <xdr:rowOff>1167825</xdr:rowOff>
    </xdr:to>
    <xdr:pic>
      <xdr:nvPicPr>
        <xdr:cNvPr id="45" name="Obraz 44" descr="IS_VD24_600_b_o.jp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695575" y="56911875"/>
          <a:ext cx="709990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147</xdr:row>
      <xdr:rowOff>66675</xdr:rowOff>
    </xdr:from>
    <xdr:to>
      <xdr:col>1</xdr:col>
      <xdr:colOff>1661300</xdr:colOff>
      <xdr:row>151</xdr:row>
      <xdr:rowOff>120075</xdr:rowOff>
    </xdr:to>
    <xdr:pic>
      <xdr:nvPicPr>
        <xdr:cNvPr id="46" name="Obraz 45" descr="IS_VD25_600_b_o.jp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762250" y="58121550"/>
          <a:ext cx="508775" cy="1044000"/>
        </a:xfrm>
        <a:prstGeom prst="rect">
          <a:avLst/>
        </a:prstGeom>
      </xdr:spPr>
    </xdr:pic>
    <xdr:clientData/>
  </xdr:twoCellAnchor>
  <xdr:twoCellAnchor>
    <xdr:from>
      <xdr:col>1</xdr:col>
      <xdr:colOff>1190625</xdr:colOff>
      <xdr:row>152</xdr:row>
      <xdr:rowOff>114300</xdr:rowOff>
    </xdr:from>
    <xdr:to>
      <xdr:col>1</xdr:col>
      <xdr:colOff>1657924</xdr:colOff>
      <xdr:row>156</xdr:row>
      <xdr:rowOff>167700</xdr:rowOff>
    </xdr:to>
    <xdr:pic>
      <xdr:nvPicPr>
        <xdr:cNvPr id="47" name="Obraz 46" descr="IS_VD26_600_b_o.jp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800350" y="59407425"/>
          <a:ext cx="467299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157</xdr:row>
      <xdr:rowOff>95250</xdr:rowOff>
    </xdr:from>
    <xdr:to>
      <xdr:col>1</xdr:col>
      <xdr:colOff>1666239</xdr:colOff>
      <xdr:row>161</xdr:row>
      <xdr:rowOff>148650</xdr:rowOff>
    </xdr:to>
    <xdr:pic>
      <xdr:nvPicPr>
        <xdr:cNvPr id="48" name="Obraz 47" descr="VDS37_600_b_o.JP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762250" y="60626625"/>
          <a:ext cx="513714" cy="1044000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162</xdr:row>
      <xdr:rowOff>85725</xdr:rowOff>
    </xdr:from>
    <xdr:to>
      <xdr:col>1</xdr:col>
      <xdr:colOff>1671472</xdr:colOff>
      <xdr:row>162</xdr:row>
      <xdr:rowOff>1129725</xdr:rowOff>
    </xdr:to>
    <xdr:pic>
      <xdr:nvPicPr>
        <xdr:cNvPr id="49" name="Obraz 48" descr="IS_VD27_600_b_o.jp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771775" y="61855350"/>
          <a:ext cx="509422" cy="1044000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163</xdr:row>
      <xdr:rowOff>104775</xdr:rowOff>
    </xdr:from>
    <xdr:to>
      <xdr:col>1</xdr:col>
      <xdr:colOff>1688767</xdr:colOff>
      <xdr:row>163</xdr:row>
      <xdr:rowOff>1148775</xdr:rowOff>
    </xdr:to>
    <xdr:pic>
      <xdr:nvPicPr>
        <xdr:cNvPr id="50" name="Obraz 49" descr="VDS39_1_600_b_o.JP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771775" y="63141225"/>
          <a:ext cx="526717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164</xdr:row>
      <xdr:rowOff>152400</xdr:rowOff>
    </xdr:from>
    <xdr:to>
      <xdr:col>1</xdr:col>
      <xdr:colOff>1701600</xdr:colOff>
      <xdr:row>164</xdr:row>
      <xdr:rowOff>1196400</xdr:rowOff>
    </xdr:to>
    <xdr:pic>
      <xdr:nvPicPr>
        <xdr:cNvPr id="51" name="Obraz 50" descr="VDS39_2_600_b_o.JP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2790825" y="64455675"/>
          <a:ext cx="520500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165</xdr:row>
      <xdr:rowOff>104775</xdr:rowOff>
    </xdr:from>
    <xdr:to>
      <xdr:col>1</xdr:col>
      <xdr:colOff>1697842</xdr:colOff>
      <xdr:row>165</xdr:row>
      <xdr:rowOff>1148775</xdr:rowOff>
    </xdr:to>
    <xdr:pic>
      <xdr:nvPicPr>
        <xdr:cNvPr id="52" name="Obraz 51" descr="VDS40_1_600_b_o.JP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2790825" y="65674875"/>
          <a:ext cx="516742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166</xdr:row>
      <xdr:rowOff>142875</xdr:rowOff>
    </xdr:from>
    <xdr:to>
      <xdr:col>1</xdr:col>
      <xdr:colOff>1670005</xdr:colOff>
      <xdr:row>166</xdr:row>
      <xdr:rowOff>1186875</xdr:rowOff>
    </xdr:to>
    <xdr:pic>
      <xdr:nvPicPr>
        <xdr:cNvPr id="53" name="Obraz 52" descr="VDS40_2_600_b_o.JP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790825" y="66979800"/>
          <a:ext cx="488905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167</xdr:row>
      <xdr:rowOff>123825</xdr:rowOff>
    </xdr:from>
    <xdr:to>
      <xdr:col>1</xdr:col>
      <xdr:colOff>1665120</xdr:colOff>
      <xdr:row>167</xdr:row>
      <xdr:rowOff>1167825</xdr:rowOff>
    </xdr:to>
    <xdr:pic>
      <xdr:nvPicPr>
        <xdr:cNvPr id="54" name="Obraz 53" descr="VD29_600_b_o.JP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762250" y="68227575"/>
          <a:ext cx="512595" cy="1044000"/>
        </a:xfrm>
        <a:prstGeom prst="rect">
          <a:avLst/>
        </a:prstGeom>
      </xdr:spPr>
    </xdr:pic>
    <xdr:clientData/>
  </xdr:twoCellAnchor>
  <xdr:twoCellAnchor>
    <xdr:from>
      <xdr:col>1</xdr:col>
      <xdr:colOff>1152525</xdr:colOff>
      <xdr:row>168</xdr:row>
      <xdr:rowOff>85725</xdr:rowOff>
    </xdr:from>
    <xdr:to>
      <xdr:col>1</xdr:col>
      <xdr:colOff>1636808</xdr:colOff>
      <xdr:row>172</xdr:row>
      <xdr:rowOff>139125</xdr:rowOff>
    </xdr:to>
    <xdr:pic>
      <xdr:nvPicPr>
        <xdr:cNvPr id="55" name="Obraz 54" descr="VDM35_600_b_o.JP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762250" y="69456300"/>
          <a:ext cx="484283" cy="1044000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173</xdr:row>
      <xdr:rowOff>104775</xdr:rowOff>
    </xdr:from>
    <xdr:to>
      <xdr:col>1</xdr:col>
      <xdr:colOff>1587832</xdr:colOff>
      <xdr:row>177</xdr:row>
      <xdr:rowOff>158175</xdr:rowOff>
    </xdr:to>
    <xdr:pic>
      <xdr:nvPicPr>
        <xdr:cNvPr id="56" name="Obraz 55" descr="VDM36_600_b_o.JP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771775" y="70713600"/>
          <a:ext cx="425782" cy="1044000"/>
        </a:xfrm>
        <a:prstGeom prst="rect">
          <a:avLst/>
        </a:prstGeom>
      </xdr:spPr>
    </xdr:pic>
    <xdr:clientData/>
  </xdr:twoCellAnchor>
  <xdr:twoCellAnchor>
    <xdr:from>
      <xdr:col>1</xdr:col>
      <xdr:colOff>1171575</xdr:colOff>
      <xdr:row>178</xdr:row>
      <xdr:rowOff>76200</xdr:rowOff>
    </xdr:from>
    <xdr:to>
      <xdr:col>1</xdr:col>
      <xdr:colOff>1649755</xdr:colOff>
      <xdr:row>182</xdr:row>
      <xdr:rowOff>129600</xdr:rowOff>
    </xdr:to>
    <xdr:pic>
      <xdr:nvPicPr>
        <xdr:cNvPr id="57" name="Obraz 56" descr="VDM37_600_b_o.JP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781300" y="71923275"/>
          <a:ext cx="478180" cy="1044000"/>
        </a:xfrm>
        <a:prstGeom prst="rect">
          <a:avLst/>
        </a:prstGeom>
      </xdr:spPr>
    </xdr:pic>
    <xdr:clientData/>
  </xdr:twoCellAnchor>
  <xdr:twoCellAnchor>
    <xdr:from>
      <xdr:col>1</xdr:col>
      <xdr:colOff>1209676</xdr:colOff>
      <xdr:row>183</xdr:row>
      <xdr:rowOff>76200</xdr:rowOff>
    </xdr:from>
    <xdr:to>
      <xdr:col>1</xdr:col>
      <xdr:colOff>1688051</xdr:colOff>
      <xdr:row>183</xdr:row>
      <xdr:rowOff>1120200</xdr:rowOff>
    </xdr:to>
    <xdr:pic>
      <xdr:nvPicPr>
        <xdr:cNvPr id="58" name="Obraz 57" descr="VDM38_600_b_o.JP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2819401" y="73161525"/>
          <a:ext cx="478375" cy="1044000"/>
        </a:xfrm>
        <a:prstGeom prst="rect">
          <a:avLst/>
        </a:prstGeom>
      </xdr:spPr>
    </xdr:pic>
    <xdr:clientData/>
  </xdr:twoCellAnchor>
  <xdr:twoCellAnchor>
    <xdr:from>
      <xdr:col>1</xdr:col>
      <xdr:colOff>1190625</xdr:colOff>
      <xdr:row>184</xdr:row>
      <xdr:rowOff>85725</xdr:rowOff>
    </xdr:from>
    <xdr:to>
      <xdr:col>1</xdr:col>
      <xdr:colOff>1665856</xdr:colOff>
      <xdr:row>184</xdr:row>
      <xdr:rowOff>1129725</xdr:rowOff>
    </xdr:to>
    <xdr:pic>
      <xdr:nvPicPr>
        <xdr:cNvPr id="59" name="Obraz 58" descr="VDM39_1_b_o.JP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2800350" y="74437875"/>
          <a:ext cx="475231" cy="1044000"/>
        </a:xfrm>
        <a:prstGeom prst="rect">
          <a:avLst/>
        </a:prstGeom>
      </xdr:spPr>
    </xdr:pic>
    <xdr:clientData/>
  </xdr:twoCellAnchor>
  <xdr:twoCellAnchor>
    <xdr:from>
      <xdr:col>1</xdr:col>
      <xdr:colOff>1209675</xdr:colOff>
      <xdr:row>185</xdr:row>
      <xdr:rowOff>142875</xdr:rowOff>
    </xdr:from>
    <xdr:to>
      <xdr:col>1</xdr:col>
      <xdr:colOff>1686545</xdr:colOff>
      <xdr:row>185</xdr:row>
      <xdr:rowOff>1186875</xdr:rowOff>
    </xdr:to>
    <xdr:pic>
      <xdr:nvPicPr>
        <xdr:cNvPr id="60" name="Obraz 59" descr="VDM39_2_b_o.JP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819400" y="75761850"/>
          <a:ext cx="476870" cy="1044000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186</xdr:row>
      <xdr:rowOff>104775</xdr:rowOff>
    </xdr:from>
    <xdr:to>
      <xdr:col>1</xdr:col>
      <xdr:colOff>1669106</xdr:colOff>
      <xdr:row>186</xdr:row>
      <xdr:rowOff>1148775</xdr:rowOff>
    </xdr:to>
    <xdr:pic>
      <xdr:nvPicPr>
        <xdr:cNvPr id="61" name="Obraz 60" descr="VDM40_1_600_b_o.JPG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790825" y="76990575"/>
          <a:ext cx="488006" cy="1044000"/>
        </a:xfrm>
        <a:prstGeom prst="rect">
          <a:avLst/>
        </a:prstGeom>
      </xdr:spPr>
    </xdr:pic>
    <xdr:clientData/>
  </xdr:twoCellAnchor>
  <xdr:twoCellAnchor>
    <xdr:from>
      <xdr:col>1</xdr:col>
      <xdr:colOff>1190626</xdr:colOff>
      <xdr:row>187</xdr:row>
      <xdr:rowOff>95250</xdr:rowOff>
    </xdr:from>
    <xdr:to>
      <xdr:col>1</xdr:col>
      <xdr:colOff>1673401</xdr:colOff>
      <xdr:row>187</xdr:row>
      <xdr:rowOff>1139250</xdr:rowOff>
    </xdr:to>
    <xdr:pic>
      <xdr:nvPicPr>
        <xdr:cNvPr id="62" name="Obraz 61" descr="VDM40_2_600_b_o.JP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800351" y="78247875"/>
          <a:ext cx="482775" cy="1044000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188</xdr:row>
      <xdr:rowOff>95250</xdr:rowOff>
    </xdr:from>
    <xdr:to>
      <xdr:col>1</xdr:col>
      <xdr:colOff>1644331</xdr:colOff>
      <xdr:row>188</xdr:row>
      <xdr:rowOff>1139250</xdr:rowOff>
    </xdr:to>
    <xdr:pic>
      <xdr:nvPicPr>
        <xdr:cNvPr id="63" name="Obraz 62" descr="VDM41_1_600_b_o.JP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781301" y="79514700"/>
          <a:ext cx="472755" cy="1044000"/>
        </a:xfrm>
        <a:prstGeom prst="rect">
          <a:avLst/>
        </a:prstGeom>
      </xdr:spPr>
    </xdr:pic>
    <xdr:clientData/>
  </xdr:twoCellAnchor>
  <xdr:twoCellAnchor>
    <xdr:from>
      <xdr:col>1</xdr:col>
      <xdr:colOff>1143000</xdr:colOff>
      <xdr:row>189</xdr:row>
      <xdr:rowOff>114300</xdr:rowOff>
    </xdr:from>
    <xdr:to>
      <xdr:col>1</xdr:col>
      <xdr:colOff>1634206</xdr:colOff>
      <xdr:row>189</xdr:row>
      <xdr:rowOff>1158300</xdr:rowOff>
    </xdr:to>
    <xdr:pic>
      <xdr:nvPicPr>
        <xdr:cNvPr id="64" name="Obraz 63" descr="VDM41_2_600_b_o.JP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752725" y="80800575"/>
          <a:ext cx="491206" cy="1044000"/>
        </a:xfrm>
        <a:prstGeom prst="rect">
          <a:avLst/>
        </a:prstGeom>
      </xdr:spPr>
    </xdr:pic>
    <xdr:clientData/>
  </xdr:twoCellAnchor>
  <xdr:twoCellAnchor>
    <xdr:from>
      <xdr:col>1</xdr:col>
      <xdr:colOff>1143001</xdr:colOff>
      <xdr:row>190</xdr:row>
      <xdr:rowOff>104775</xdr:rowOff>
    </xdr:from>
    <xdr:to>
      <xdr:col>1</xdr:col>
      <xdr:colOff>1623692</xdr:colOff>
      <xdr:row>190</xdr:row>
      <xdr:rowOff>1148775</xdr:rowOff>
    </xdr:to>
    <xdr:pic>
      <xdr:nvPicPr>
        <xdr:cNvPr id="65" name="Obraz 64" descr="VDM41_3_600_b_o.JP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752726" y="82057875"/>
          <a:ext cx="480691" cy="1044000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191</xdr:row>
      <xdr:rowOff>76200</xdr:rowOff>
    </xdr:from>
    <xdr:to>
      <xdr:col>1</xdr:col>
      <xdr:colOff>1751579</xdr:colOff>
      <xdr:row>195</xdr:row>
      <xdr:rowOff>129600</xdr:rowOff>
    </xdr:to>
    <xdr:pic>
      <xdr:nvPicPr>
        <xdr:cNvPr id="66" name="Obraz 65" descr="VG1_400_b_o.JP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571750" y="83296125"/>
          <a:ext cx="789554" cy="1044000"/>
        </a:xfrm>
        <a:prstGeom prst="rect">
          <a:avLst/>
        </a:prstGeom>
      </xdr:spPr>
    </xdr:pic>
    <xdr:clientData/>
  </xdr:twoCellAnchor>
  <xdr:twoCellAnchor>
    <xdr:from>
      <xdr:col>1</xdr:col>
      <xdr:colOff>809626</xdr:colOff>
      <xdr:row>196</xdr:row>
      <xdr:rowOff>85725</xdr:rowOff>
    </xdr:from>
    <xdr:to>
      <xdr:col>1</xdr:col>
      <xdr:colOff>1863729</xdr:colOff>
      <xdr:row>200</xdr:row>
      <xdr:rowOff>139125</xdr:rowOff>
    </xdr:to>
    <xdr:pic>
      <xdr:nvPicPr>
        <xdr:cNvPr id="67" name="Obraz 66" descr="VG2_800_b_o.JPG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419351" y="84543900"/>
          <a:ext cx="1054103" cy="1044000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201</xdr:row>
      <xdr:rowOff>104775</xdr:rowOff>
    </xdr:from>
    <xdr:to>
      <xdr:col>1</xdr:col>
      <xdr:colOff>1884597</xdr:colOff>
      <xdr:row>205</xdr:row>
      <xdr:rowOff>158175</xdr:rowOff>
    </xdr:to>
    <xdr:pic>
      <xdr:nvPicPr>
        <xdr:cNvPr id="68" name="Obraz 67" descr="VG3_800_b_o.JP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438400" y="85801200"/>
          <a:ext cx="1055922" cy="1044000"/>
        </a:xfrm>
        <a:prstGeom prst="rect">
          <a:avLst/>
        </a:prstGeom>
      </xdr:spPr>
    </xdr:pic>
    <xdr:clientData/>
  </xdr:twoCellAnchor>
  <xdr:twoCellAnchor>
    <xdr:from>
      <xdr:col>1</xdr:col>
      <xdr:colOff>1143001</xdr:colOff>
      <xdr:row>206</xdr:row>
      <xdr:rowOff>104775</xdr:rowOff>
    </xdr:from>
    <xdr:to>
      <xdr:col>1</xdr:col>
      <xdr:colOff>1549928</xdr:colOff>
      <xdr:row>207</xdr:row>
      <xdr:rowOff>520125</xdr:rowOff>
    </xdr:to>
    <xdr:pic>
      <xdr:nvPicPr>
        <xdr:cNvPr id="69" name="Obraz 68" descr="VGS4_1_150_b_o.JP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752726" y="87039450"/>
          <a:ext cx="406927" cy="1044000"/>
        </a:xfrm>
        <a:prstGeom prst="rect">
          <a:avLst/>
        </a:prstGeom>
      </xdr:spPr>
    </xdr:pic>
    <xdr:clientData/>
  </xdr:twoCellAnchor>
  <xdr:twoCellAnchor>
    <xdr:from>
      <xdr:col>1</xdr:col>
      <xdr:colOff>1114426</xdr:colOff>
      <xdr:row>208</xdr:row>
      <xdr:rowOff>57150</xdr:rowOff>
    </xdr:from>
    <xdr:to>
      <xdr:col>1</xdr:col>
      <xdr:colOff>1515031</xdr:colOff>
      <xdr:row>209</xdr:row>
      <xdr:rowOff>472500</xdr:rowOff>
    </xdr:to>
    <xdr:pic>
      <xdr:nvPicPr>
        <xdr:cNvPr id="70" name="Obraz 69" descr="VGS4_2_150_b_o.JPG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724151" y="88249125"/>
          <a:ext cx="400605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211</xdr:row>
      <xdr:rowOff>142875</xdr:rowOff>
    </xdr:from>
    <xdr:to>
      <xdr:col>1</xdr:col>
      <xdr:colOff>1873340</xdr:colOff>
      <xdr:row>215</xdr:row>
      <xdr:rowOff>196275</xdr:rowOff>
    </xdr:to>
    <xdr:pic>
      <xdr:nvPicPr>
        <xdr:cNvPr id="71" name="Obraz 70" descr="VG5_600_b_o.JP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495550" y="89839800"/>
          <a:ext cx="987515" cy="1044000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219</xdr:row>
      <xdr:rowOff>104775</xdr:rowOff>
    </xdr:from>
    <xdr:to>
      <xdr:col>1</xdr:col>
      <xdr:colOff>1843245</xdr:colOff>
      <xdr:row>223</xdr:row>
      <xdr:rowOff>158175</xdr:rowOff>
    </xdr:to>
    <xdr:pic>
      <xdr:nvPicPr>
        <xdr:cNvPr id="72" name="Obraz 71" descr="VG6_600_b_o.JP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2447925" y="91782900"/>
          <a:ext cx="1005045" cy="10440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228</xdr:row>
      <xdr:rowOff>66675</xdr:rowOff>
    </xdr:from>
    <xdr:to>
      <xdr:col>1</xdr:col>
      <xdr:colOff>1926688</xdr:colOff>
      <xdr:row>231</xdr:row>
      <xdr:rowOff>43725</xdr:rowOff>
    </xdr:to>
    <xdr:pic>
      <xdr:nvPicPr>
        <xdr:cNvPr id="73" name="Obraz 72" descr="VG7_600_b_o.JPG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2409825" y="93973650"/>
          <a:ext cx="1126588" cy="720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234</xdr:row>
      <xdr:rowOff>104775</xdr:rowOff>
    </xdr:from>
    <xdr:to>
      <xdr:col>1</xdr:col>
      <xdr:colOff>1871644</xdr:colOff>
      <xdr:row>237</xdr:row>
      <xdr:rowOff>205800</xdr:rowOff>
    </xdr:to>
    <xdr:pic>
      <xdr:nvPicPr>
        <xdr:cNvPr id="74" name="Obraz 73" descr="VG8_600_b_o.JPG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2466975" y="95497650"/>
          <a:ext cx="1014394" cy="1044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238</xdr:row>
      <xdr:rowOff>123825</xdr:rowOff>
    </xdr:from>
    <xdr:to>
      <xdr:col>1</xdr:col>
      <xdr:colOff>1904634</xdr:colOff>
      <xdr:row>241</xdr:row>
      <xdr:rowOff>224850</xdr:rowOff>
    </xdr:to>
    <xdr:pic>
      <xdr:nvPicPr>
        <xdr:cNvPr id="75" name="Obraz 74" descr="VG9_800_b_o.JPG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2466975" y="96774000"/>
          <a:ext cx="1047384" cy="1044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242</xdr:row>
      <xdr:rowOff>104775</xdr:rowOff>
    </xdr:from>
    <xdr:to>
      <xdr:col>1</xdr:col>
      <xdr:colOff>1866565</xdr:colOff>
      <xdr:row>242</xdr:row>
      <xdr:rowOff>1148775</xdr:rowOff>
    </xdr:to>
    <xdr:pic>
      <xdr:nvPicPr>
        <xdr:cNvPr id="76" name="Obraz 75" descr="VG10_600_b_o.JPG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2486025" y="98012250"/>
          <a:ext cx="990265" cy="10440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243</xdr:row>
      <xdr:rowOff>95250</xdr:rowOff>
    </xdr:from>
    <xdr:to>
      <xdr:col>1</xdr:col>
      <xdr:colOff>1894718</xdr:colOff>
      <xdr:row>243</xdr:row>
      <xdr:rowOff>1139250</xdr:rowOff>
    </xdr:to>
    <xdr:pic>
      <xdr:nvPicPr>
        <xdr:cNvPr id="77" name="Obraz 76" descr="VGS11_L_b_o.JPG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2409825" y="99269550"/>
          <a:ext cx="1094618" cy="1044000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244</xdr:row>
      <xdr:rowOff>104775</xdr:rowOff>
    </xdr:from>
    <xdr:to>
      <xdr:col>1</xdr:col>
      <xdr:colOff>1872436</xdr:colOff>
      <xdr:row>244</xdr:row>
      <xdr:rowOff>1148775</xdr:rowOff>
    </xdr:to>
    <xdr:pic>
      <xdr:nvPicPr>
        <xdr:cNvPr id="78" name="Obraz 77" descr="VGS11_P_b_o.JPG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2371725" y="100545900"/>
          <a:ext cx="1110436" cy="1044000"/>
        </a:xfrm>
        <a:prstGeom prst="rect">
          <a:avLst/>
        </a:prstGeom>
      </xdr:spPr>
    </xdr:pic>
    <xdr:clientData/>
  </xdr:twoCellAnchor>
  <xdr:twoCellAnchor>
    <xdr:from>
      <xdr:col>1</xdr:col>
      <xdr:colOff>838201</xdr:colOff>
      <xdr:row>245</xdr:row>
      <xdr:rowOff>133350</xdr:rowOff>
    </xdr:from>
    <xdr:to>
      <xdr:col>1</xdr:col>
      <xdr:colOff>1692976</xdr:colOff>
      <xdr:row>245</xdr:row>
      <xdr:rowOff>1177350</xdr:rowOff>
    </xdr:to>
    <xdr:pic>
      <xdr:nvPicPr>
        <xdr:cNvPr id="79" name="Obraz 78" descr="VG11_600_b_o.JPG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2447926" y="101841300"/>
          <a:ext cx="854775" cy="1044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246</xdr:row>
      <xdr:rowOff>133350</xdr:rowOff>
    </xdr:from>
    <xdr:to>
      <xdr:col>1</xdr:col>
      <xdr:colOff>1663002</xdr:colOff>
      <xdr:row>246</xdr:row>
      <xdr:rowOff>1177350</xdr:rowOff>
    </xdr:to>
    <xdr:pic>
      <xdr:nvPicPr>
        <xdr:cNvPr id="80" name="Obraz 79" descr="VG12_600_b_o.JPG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2486025" y="103108125"/>
          <a:ext cx="786702" cy="1044000"/>
        </a:xfrm>
        <a:prstGeom prst="rect">
          <a:avLst/>
        </a:prstGeom>
      </xdr:spPr>
    </xdr:pic>
    <xdr:clientData/>
  </xdr:twoCellAnchor>
  <xdr:twoCellAnchor>
    <xdr:from>
      <xdr:col>1</xdr:col>
      <xdr:colOff>800100</xdr:colOff>
      <xdr:row>247</xdr:row>
      <xdr:rowOff>133350</xdr:rowOff>
    </xdr:from>
    <xdr:to>
      <xdr:col>1</xdr:col>
      <xdr:colOff>1613504</xdr:colOff>
      <xdr:row>247</xdr:row>
      <xdr:rowOff>1177350</xdr:rowOff>
    </xdr:to>
    <xdr:pic>
      <xdr:nvPicPr>
        <xdr:cNvPr id="81" name="Obraz 80" descr="VGS13_P_600_b_o.JPG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2409825" y="104374950"/>
          <a:ext cx="813404" cy="1044000"/>
        </a:xfrm>
        <a:prstGeom prst="rect">
          <a:avLst/>
        </a:prstGeom>
      </xdr:spPr>
    </xdr:pic>
    <xdr:clientData/>
  </xdr:twoCellAnchor>
  <xdr:twoCellAnchor>
    <xdr:from>
      <xdr:col>1</xdr:col>
      <xdr:colOff>1076325</xdr:colOff>
      <xdr:row>248</xdr:row>
      <xdr:rowOff>95250</xdr:rowOff>
    </xdr:from>
    <xdr:to>
      <xdr:col>1</xdr:col>
      <xdr:colOff>1588863</xdr:colOff>
      <xdr:row>248</xdr:row>
      <xdr:rowOff>1139250</xdr:rowOff>
    </xdr:to>
    <xdr:pic>
      <xdr:nvPicPr>
        <xdr:cNvPr id="82" name="Obraz 81" descr="VGS14_L_200_b.JPG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2686050" y="105603675"/>
          <a:ext cx="512538" cy="1044000"/>
        </a:xfrm>
        <a:prstGeom prst="rect">
          <a:avLst/>
        </a:prstGeom>
      </xdr:spPr>
    </xdr:pic>
    <xdr:clientData/>
  </xdr:twoCellAnchor>
  <xdr:twoCellAnchor>
    <xdr:from>
      <xdr:col>1</xdr:col>
      <xdr:colOff>1107355</xdr:colOff>
      <xdr:row>249</xdr:row>
      <xdr:rowOff>125194</xdr:rowOff>
    </xdr:from>
    <xdr:to>
      <xdr:col>1</xdr:col>
      <xdr:colOff>1707355</xdr:colOff>
      <xdr:row>249</xdr:row>
      <xdr:rowOff>1169194</xdr:rowOff>
    </xdr:to>
    <xdr:pic>
      <xdr:nvPicPr>
        <xdr:cNvPr id="83" name="Obraz 82" descr="VGS14_L_200_b.JPG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 rot="10800000">
          <a:off x="2717080" y="106900444"/>
          <a:ext cx="600000" cy="1044000"/>
        </a:xfrm>
        <a:prstGeom prst="rect">
          <a:avLst/>
        </a:prstGeom>
      </xdr:spPr>
    </xdr:pic>
    <xdr:clientData/>
  </xdr:twoCellAnchor>
  <xdr:twoCellAnchor>
    <xdr:from>
      <xdr:col>1</xdr:col>
      <xdr:colOff>1104900</xdr:colOff>
      <xdr:row>250</xdr:row>
      <xdr:rowOff>76200</xdr:rowOff>
    </xdr:from>
    <xdr:to>
      <xdr:col>1</xdr:col>
      <xdr:colOff>1697229</xdr:colOff>
      <xdr:row>254</xdr:row>
      <xdr:rowOff>129600</xdr:rowOff>
    </xdr:to>
    <xdr:pic>
      <xdr:nvPicPr>
        <xdr:cNvPr id="84" name="Obraz 83" descr="VG14_450_b_o.JPG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2714625" y="108118275"/>
          <a:ext cx="592329" cy="1044000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255</xdr:row>
      <xdr:rowOff>266700</xdr:rowOff>
    </xdr:from>
    <xdr:to>
      <xdr:col>1</xdr:col>
      <xdr:colOff>2149764</xdr:colOff>
      <xdr:row>255</xdr:row>
      <xdr:rowOff>1058700</xdr:rowOff>
    </xdr:to>
    <xdr:pic>
      <xdr:nvPicPr>
        <xdr:cNvPr id="85" name="Obraz 84" descr="VGS16_1_600_b_o.JPG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2447925" y="109547025"/>
          <a:ext cx="1311564" cy="792000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256</xdr:row>
      <xdr:rowOff>200025</xdr:rowOff>
    </xdr:from>
    <xdr:to>
      <xdr:col>1</xdr:col>
      <xdr:colOff>2118615</xdr:colOff>
      <xdr:row>256</xdr:row>
      <xdr:rowOff>992025</xdr:rowOff>
    </xdr:to>
    <xdr:pic>
      <xdr:nvPicPr>
        <xdr:cNvPr id="86" name="Obraz 85" descr="VGS16_2_600_b_o.JP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2362200" y="110747175"/>
          <a:ext cx="1366140" cy="792000"/>
        </a:xfrm>
        <a:prstGeom prst="rect">
          <a:avLst/>
        </a:prstGeom>
      </xdr:spPr>
    </xdr:pic>
    <xdr:clientData/>
  </xdr:twoCellAnchor>
  <xdr:twoCellAnchor>
    <xdr:from>
      <xdr:col>1</xdr:col>
      <xdr:colOff>904876</xdr:colOff>
      <xdr:row>257</xdr:row>
      <xdr:rowOff>95250</xdr:rowOff>
    </xdr:from>
    <xdr:to>
      <xdr:col>1</xdr:col>
      <xdr:colOff>1892485</xdr:colOff>
      <xdr:row>257</xdr:row>
      <xdr:rowOff>1139250</xdr:rowOff>
    </xdr:to>
    <xdr:pic>
      <xdr:nvPicPr>
        <xdr:cNvPr id="87" name="Obraz 86" descr="VGS17_1_600_b_o.JP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2514601" y="111909225"/>
          <a:ext cx="987609" cy="104400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258</xdr:row>
      <xdr:rowOff>95250</xdr:rowOff>
    </xdr:from>
    <xdr:to>
      <xdr:col>1</xdr:col>
      <xdr:colOff>1911049</xdr:colOff>
      <xdr:row>258</xdr:row>
      <xdr:rowOff>1139250</xdr:rowOff>
    </xdr:to>
    <xdr:pic>
      <xdr:nvPicPr>
        <xdr:cNvPr id="88" name="Obraz 87" descr="VGS17_2_600_b_o.JPG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514600" y="113176050"/>
          <a:ext cx="1006174" cy="1044000"/>
        </a:xfrm>
        <a:prstGeom prst="rect">
          <a:avLst/>
        </a:prstGeom>
      </xdr:spPr>
    </xdr:pic>
    <xdr:clientData/>
  </xdr:twoCellAnchor>
  <xdr:twoCellAnchor>
    <xdr:from>
      <xdr:col>1</xdr:col>
      <xdr:colOff>942976</xdr:colOff>
      <xdr:row>259</xdr:row>
      <xdr:rowOff>123825</xdr:rowOff>
    </xdr:from>
    <xdr:to>
      <xdr:col>1</xdr:col>
      <xdr:colOff>1604553</xdr:colOff>
      <xdr:row>263</xdr:row>
      <xdr:rowOff>177225</xdr:rowOff>
    </xdr:to>
    <xdr:pic>
      <xdr:nvPicPr>
        <xdr:cNvPr id="89" name="Obraz 88" descr="VGM1_400_b_o.JP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2552701" y="114471450"/>
          <a:ext cx="661577" cy="1044000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264</xdr:row>
      <xdr:rowOff>76200</xdr:rowOff>
    </xdr:from>
    <xdr:to>
      <xdr:col>1</xdr:col>
      <xdr:colOff>1729971</xdr:colOff>
      <xdr:row>268</xdr:row>
      <xdr:rowOff>129600</xdr:rowOff>
    </xdr:to>
    <xdr:pic>
      <xdr:nvPicPr>
        <xdr:cNvPr id="90" name="Obraz 89" descr="VGM2_800_b_o.JPG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2428875" y="115662075"/>
          <a:ext cx="910821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269</xdr:row>
      <xdr:rowOff>76200</xdr:rowOff>
    </xdr:from>
    <xdr:to>
      <xdr:col>1</xdr:col>
      <xdr:colOff>1795265</xdr:colOff>
      <xdr:row>273</xdr:row>
      <xdr:rowOff>129600</xdr:rowOff>
    </xdr:to>
    <xdr:pic>
      <xdr:nvPicPr>
        <xdr:cNvPr id="91" name="Obraz 90" descr="VGM3_800_b_o.JPG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2495550" y="116900325"/>
          <a:ext cx="909440" cy="1044000"/>
        </a:xfrm>
        <a:prstGeom prst="rect">
          <a:avLst/>
        </a:prstGeom>
      </xdr:spPr>
    </xdr:pic>
    <xdr:clientData/>
  </xdr:twoCellAnchor>
  <xdr:twoCellAnchor>
    <xdr:from>
      <xdr:col>1</xdr:col>
      <xdr:colOff>1143000</xdr:colOff>
      <xdr:row>274</xdr:row>
      <xdr:rowOff>104775</xdr:rowOff>
    </xdr:from>
    <xdr:to>
      <xdr:col>1</xdr:col>
      <xdr:colOff>1473687</xdr:colOff>
      <xdr:row>275</xdr:row>
      <xdr:rowOff>520125</xdr:rowOff>
    </xdr:to>
    <xdr:pic>
      <xdr:nvPicPr>
        <xdr:cNvPr id="92" name="Obraz 91" descr="VGM4_1_150_b_o.JP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2752725" y="118167150"/>
          <a:ext cx="330687" cy="1044000"/>
        </a:xfrm>
        <a:prstGeom prst="rect">
          <a:avLst/>
        </a:prstGeom>
      </xdr:spPr>
    </xdr:pic>
    <xdr:clientData/>
  </xdr:twoCellAnchor>
  <xdr:twoCellAnchor>
    <xdr:from>
      <xdr:col>1</xdr:col>
      <xdr:colOff>1123950</xdr:colOff>
      <xdr:row>276</xdr:row>
      <xdr:rowOff>85725</xdr:rowOff>
    </xdr:from>
    <xdr:to>
      <xdr:col>1</xdr:col>
      <xdr:colOff>1463822</xdr:colOff>
      <xdr:row>277</xdr:row>
      <xdr:rowOff>501075</xdr:rowOff>
    </xdr:to>
    <xdr:pic>
      <xdr:nvPicPr>
        <xdr:cNvPr id="93" name="Obraz 92" descr="VGM4_2_150_b_o.JPG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2733675" y="119405400"/>
          <a:ext cx="339872" cy="1044000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279</xdr:row>
      <xdr:rowOff>142875</xdr:rowOff>
    </xdr:from>
    <xdr:to>
      <xdr:col>1</xdr:col>
      <xdr:colOff>1833408</xdr:colOff>
      <xdr:row>283</xdr:row>
      <xdr:rowOff>196275</xdr:rowOff>
    </xdr:to>
    <xdr:pic>
      <xdr:nvPicPr>
        <xdr:cNvPr id="94" name="Obraz 93" descr="VGM5_600_b_o.JPG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2571750" y="120967500"/>
          <a:ext cx="871383" cy="1044000"/>
        </a:xfrm>
        <a:prstGeom prst="rect">
          <a:avLst/>
        </a:prstGeom>
      </xdr:spPr>
    </xdr:pic>
    <xdr:clientData/>
  </xdr:twoCellAnchor>
  <xdr:twoCellAnchor>
    <xdr:from>
      <xdr:col>1</xdr:col>
      <xdr:colOff>895350</xdr:colOff>
      <xdr:row>287</xdr:row>
      <xdr:rowOff>95250</xdr:rowOff>
    </xdr:from>
    <xdr:to>
      <xdr:col>1</xdr:col>
      <xdr:colOff>1773585</xdr:colOff>
      <xdr:row>291</xdr:row>
      <xdr:rowOff>148650</xdr:rowOff>
    </xdr:to>
    <xdr:pic>
      <xdr:nvPicPr>
        <xdr:cNvPr id="95" name="Obraz 94" descr="VGM6_600_b_o.JPG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2505075" y="122901075"/>
          <a:ext cx="878235" cy="1044000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295</xdr:row>
      <xdr:rowOff>161925</xdr:rowOff>
    </xdr:from>
    <xdr:to>
      <xdr:col>1</xdr:col>
      <xdr:colOff>2042820</xdr:colOff>
      <xdr:row>299</xdr:row>
      <xdr:rowOff>71325</xdr:rowOff>
    </xdr:to>
    <xdr:pic>
      <xdr:nvPicPr>
        <xdr:cNvPr id="96" name="Obraz 95" descr="VGM7_600_b_o.JPG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2428875" y="124948950"/>
          <a:ext cx="1223670" cy="900000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302</xdr:row>
      <xdr:rowOff>104775</xdr:rowOff>
    </xdr:from>
    <xdr:to>
      <xdr:col>1</xdr:col>
      <xdr:colOff>1776236</xdr:colOff>
      <xdr:row>305</xdr:row>
      <xdr:rowOff>205800</xdr:rowOff>
    </xdr:to>
    <xdr:pic>
      <xdr:nvPicPr>
        <xdr:cNvPr id="97" name="Obraz 96" descr="VGM8_600_b_o.JPG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2524125" y="126625350"/>
          <a:ext cx="861836" cy="1044000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306</xdr:row>
      <xdr:rowOff>95250</xdr:rowOff>
    </xdr:from>
    <xdr:to>
      <xdr:col>1</xdr:col>
      <xdr:colOff>1797615</xdr:colOff>
      <xdr:row>309</xdr:row>
      <xdr:rowOff>196275</xdr:rowOff>
    </xdr:to>
    <xdr:pic>
      <xdr:nvPicPr>
        <xdr:cNvPr id="98" name="Obraz 97" descr="VGM9_800_b_o.JPG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2495550" y="127873125"/>
          <a:ext cx="911790" cy="1044000"/>
        </a:xfrm>
        <a:prstGeom prst="rect">
          <a:avLst/>
        </a:prstGeom>
      </xdr:spPr>
    </xdr:pic>
    <xdr:clientData/>
  </xdr:twoCellAnchor>
  <xdr:twoCellAnchor>
    <xdr:from>
      <xdr:col>1</xdr:col>
      <xdr:colOff>914400</xdr:colOff>
      <xdr:row>310</xdr:row>
      <xdr:rowOff>114300</xdr:rowOff>
    </xdr:from>
    <xdr:to>
      <xdr:col>1</xdr:col>
      <xdr:colOff>1684350</xdr:colOff>
      <xdr:row>310</xdr:row>
      <xdr:rowOff>1158300</xdr:rowOff>
    </xdr:to>
    <xdr:pic>
      <xdr:nvPicPr>
        <xdr:cNvPr id="99" name="Obraz 98" descr="VGM10_600_b_o.JPG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2524125" y="129149475"/>
          <a:ext cx="769950" cy="1044000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311</xdr:row>
      <xdr:rowOff>123825</xdr:rowOff>
    </xdr:from>
    <xdr:to>
      <xdr:col>1</xdr:col>
      <xdr:colOff>1803621</xdr:colOff>
      <xdr:row>311</xdr:row>
      <xdr:rowOff>1167825</xdr:rowOff>
    </xdr:to>
    <xdr:pic>
      <xdr:nvPicPr>
        <xdr:cNvPr id="100" name="Obraz 99" descr="VGM11_L_b_o.JPG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2466975" y="130425825"/>
          <a:ext cx="946371" cy="104400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312</xdr:row>
      <xdr:rowOff>114300</xdr:rowOff>
    </xdr:from>
    <xdr:to>
      <xdr:col>1</xdr:col>
      <xdr:colOff>1840029</xdr:colOff>
      <xdr:row>312</xdr:row>
      <xdr:rowOff>1158300</xdr:rowOff>
    </xdr:to>
    <xdr:pic>
      <xdr:nvPicPr>
        <xdr:cNvPr id="101" name="Obraz 100" descr="VGM11_P_b_o.JPG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2514600" y="131683125"/>
          <a:ext cx="935154" cy="1044000"/>
        </a:xfrm>
        <a:prstGeom prst="rect">
          <a:avLst/>
        </a:prstGeom>
      </xdr:spPr>
    </xdr:pic>
    <xdr:clientData/>
  </xdr:twoCellAnchor>
  <xdr:twoCellAnchor>
    <xdr:from>
      <xdr:col>1</xdr:col>
      <xdr:colOff>952501</xdr:colOff>
      <xdr:row>313</xdr:row>
      <xdr:rowOff>161925</xdr:rowOff>
    </xdr:from>
    <xdr:to>
      <xdr:col>1</xdr:col>
      <xdr:colOff>1686776</xdr:colOff>
      <xdr:row>313</xdr:row>
      <xdr:rowOff>1205925</xdr:rowOff>
    </xdr:to>
    <xdr:pic>
      <xdr:nvPicPr>
        <xdr:cNvPr id="102" name="Obraz 101" descr="VGM12_600_b_o.JPG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2562226" y="132997575"/>
          <a:ext cx="734275" cy="1044000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314</xdr:row>
      <xdr:rowOff>114300</xdr:rowOff>
    </xdr:from>
    <xdr:to>
      <xdr:col>1</xdr:col>
      <xdr:colOff>1657378</xdr:colOff>
      <xdr:row>314</xdr:row>
      <xdr:rowOff>1158300</xdr:rowOff>
    </xdr:to>
    <xdr:pic>
      <xdr:nvPicPr>
        <xdr:cNvPr id="103" name="Obraz 102" descr="VGM13_L_600_b_o.JPG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2581275" y="134216775"/>
          <a:ext cx="685828" cy="1044000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315</xdr:row>
      <xdr:rowOff>133350</xdr:rowOff>
    </xdr:from>
    <xdr:to>
      <xdr:col>1</xdr:col>
      <xdr:colOff>1641839</xdr:colOff>
      <xdr:row>315</xdr:row>
      <xdr:rowOff>1177350</xdr:rowOff>
    </xdr:to>
    <xdr:pic>
      <xdr:nvPicPr>
        <xdr:cNvPr id="104" name="Obraz 103" descr="VGM13_P_600_b_o.JPG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2571750" y="135502650"/>
          <a:ext cx="679814" cy="1044000"/>
        </a:xfrm>
        <a:prstGeom prst="rect">
          <a:avLst/>
        </a:prstGeom>
      </xdr:spPr>
    </xdr:pic>
    <xdr:clientData/>
  </xdr:twoCellAnchor>
  <xdr:twoCellAnchor>
    <xdr:from>
      <xdr:col>1</xdr:col>
      <xdr:colOff>1104900</xdr:colOff>
      <xdr:row>316</xdr:row>
      <xdr:rowOff>95250</xdr:rowOff>
    </xdr:from>
    <xdr:to>
      <xdr:col>1</xdr:col>
      <xdr:colOff>1539021</xdr:colOff>
      <xdr:row>316</xdr:row>
      <xdr:rowOff>1139250</xdr:rowOff>
    </xdr:to>
    <xdr:pic>
      <xdr:nvPicPr>
        <xdr:cNvPr id="105" name="Obraz 104" descr="VGM14_L_200_b.JPG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2714625" y="136731375"/>
          <a:ext cx="434121" cy="1044000"/>
        </a:xfrm>
        <a:prstGeom prst="rect">
          <a:avLst/>
        </a:prstGeom>
      </xdr:spPr>
    </xdr:pic>
    <xdr:clientData/>
  </xdr:twoCellAnchor>
  <xdr:twoCellAnchor>
    <xdr:from>
      <xdr:col>1</xdr:col>
      <xdr:colOff>1038225</xdr:colOff>
      <xdr:row>317</xdr:row>
      <xdr:rowOff>114300</xdr:rowOff>
    </xdr:from>
    <xdr:to>
      <xdr:col>1</xdr:col>
      <xdr:colOff>1465073</xdr:colOff>
      <xdr:row>317</xdr:row>
      <xdr:rowOff>1158300</xdr:rowOff>
    </xdr:to>
    <xdr:pic>
      <xdr:nvPicPr>
        <xdr:cNvPr id="106" name="Obraz 105" descr="VGM14_P_200_b.JPG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2647950" y="138017250"/>
          <a:ext cx="426848" cy="1044000"/>
        </a:xfrm>
        <a:prstGeom prst="rect">
          <a:avLst/>
        </a:prstGeom>
      </xdr:spPr>
    </xdr:pic>
    <xdr:clientData/>
  </xdr:twoCellAnchor>
  <xdr:twoCellAnchor>
    <xdr:from>
      <xdr:col>1</xdr:col>
      <xdr:colOff>1066800</xdr:colOff>
      <xdr:row>318</xdr:row>
      <xdr:rowOff>104775</xdr:rowOff>
    </xdr:from>
    <xdr:to>
      <xdr:col>1</xdr:col>
      <xdr:colOff>1586527</xdr:colOff>
      <xdr:row>322</xdr:row>
      <xdr:rowOff>158175</xdr:rowOff>
    </xdr:to>
    <xdr:pic>
      <xdr:nvPicPr>
        <xdr:cNvPr id="107" name="Obraz 106" descr="VGM15_450_b_o.JPG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2676525" y="139274550"/>
          <a:ext cx="519727" cy="1044000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323</xdr:row>
      <xdr:rowOff>247650</xdr:rowOff>
    </xdr:from>
    <xdr:to>
      <xdr:col>1</xdr:col>
      <xdr:colOff>1783121</xdr:colOff>
      <xdr:row>323</xdr:row>
      <xdr:rowOff>1039650</xdr:rowOff>
    </xdr:to>
    <xdr:pic>
      <xdr:nvPicPr>
        <xdr:cNvPr id="108" name="Obraz 107" descr="VGM16_1_600_b_o.JPG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2343150" y="140655675"/>
          <a:ext cx="1049696" cy="792000"/>
        </a:xfrm>
        <a:prstGeom prst="rect">
          <a:avLst/>
        </a:prstGeom>
      </xdr:spPr>
    </xdr:pic>
    <xdr:clientData/>
  </xdr:twoCellAnchor>
  <xdr:twoCellAnchor>
    <xdr:from>
      <xdr:col>1</xdr:col>
      <xdr:colOff>771525</xdr:colOff>
      <xdr:row>324</xdr:row>
      <xdr:rowOff>228600</xdr:rowOff>
    </xdr:from>
    <xdr:to>
      <xdr:col>1</xdr:col>
      <xdr:colOff>1881719</xdr:colOff>
      <xdr:row>324</xdr:row>
      <xdr:rowOff>1020600</xdr:rowOff>
    </xdr:to>
    <xdr:pic>
      <xdr:nvPicPr>
        <xdr:cNvPr id="109" name="Obraz 108" descr="VGM16_2_600_b_o.JPG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2381250" y="141903450"/>
          <a:ext cx="1110194" cy="792000"/>
        </a:xfrm>
        <a:prstGeom prst="rect">
          <a:avLst/>
        </a:prstGeom>
      </xdr:spPr>
    </xdr:pic>
    <xdr:clientData/>
  </xdr:twoCellAnchor>
  <xdr:twoCellAnchor>
    <xdr:from>
      <xdr:col>1</xdr:col>
      <xdr:colOff>876300</xdr:colOff>
      <xdr:row>325</xdr:row>
      <xdr:rowOff>104775</xdr:rowOff>
    </xdr:from>
    <xdr:to>
      <xdr:col>1</xdr:col>
      <xdr:colOff>1692684</xdr:colOff>
      <xdr:row>325</xdr:row>
      <xdr:rowOff>1148775</xdr:rowOff>
    </xdr:to>
    <xdr:pic>
      <xdr:nvPicPr>
        <xdr:cNvPr id="110" name="Obraz 109" descr="VGM17_1_600_b_o.JPG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2486025" y="143046450"/>
          <a:ext cx="816384" cy="1044000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326</xdr:row>
      <xdr:rowOff>85725</xdr:rowOff>
    </xdr:from>
    <xdr:to>
      <xdr:col>1</xdr:col>
      <xdr:colOff>1797724</xdr:colOff>
      <xdr:row>326</xdr:row>
      <xdr:rowOff>1129725</xdr:rowOff>
    </xdr:to>
    <xdr:pic>
      <xdr:nvPicPr>
        <xdr:cNvPr id="111" name="Obraz 110" descr="VGM17_2_600_b_o.JPG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2533650" y="144294225"/>
          <a:ext cx="873799" cy="104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kusze%20wycenowe%20VD%20i%20SD%20z%20TIP-ON/Arkusze%20przerabiane%20pod%20TIP-ON/VD&amp;VG%20ceny%20netto%20EURO/Arkusz%20wycenowy%20VD&amp;VG%202019%20z%20TIP-ON%20pe&#322;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cena"/>
      <sheetName val="Cenniki korpusów"/>
      <sheetName val="Uchwyty meblowe"/>
      <sheetName val="Cennik Frontów MFC"/>
      <sheetName val="Wycena frontów MDF"/>
      <sheetName val="wag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Z5">
            <v>0.21104799999999999</v>
          </cell>
        </row>
        <row r="6">
          <cell r="Z6">
            <v>0.28234799999999999</v>
          </cell>
        </row>
        <row r="7">
          <cell r="Z7">
            <v>0.317998</v>
          </cell>
        </row>
        <row r="8">
          <cell r="Z8">
            <v>0.35364799999999996</v>
          </cell>
        </row>
        <row r="9">
          <cell r="Z9">
            <v>0.42494799999999994</v>
          </cell>
        </row>
        <row r="10">
          <cell r="Z10">
            <v>0.42209599999999997</v>
          </cell>
        </row>
        <row r="11">
          <cell r="Z11">
            <v>0.49339599999999995</v>
          </cell>
        </row>
        <row r="12">
          <cell r="Z12">
            <v>0.56469599999999998</v>
          </cell>
        </row>
        <row r="13">
          <cell r="Z13">
            <v>0.63599600000000001</v>
          </cell>
        </row>
        <row r="14">
          <cell r="Z14">
            <v>0.70729599999999992</v>
          </cell>
        </row>
        <row r="15">
          <cell r="Z15">
            <v>0.56469599999999998</v>
          </cell>
        </row>
        <row r="16">
          <cell r="Z16">
            <v>0.63599600000000001</v>
          </cell>
        </row>
        <row r="17">
          <cell r="Z17">
            <v>0.70729599999999992</v>
          </cell>
        </row>
        <row r="18">
          <cell r="Z18">
            <v>0.77859600000000007</v>
          </cell>
        </row>
        <row r="19">
          <cell r="Z19">
            <v>0.84989599999999987</v>
          </cell>
        </row>
        <row r="20">
          <cell r="Z20">
            <v>0.21015999999999999</v>
          </cell>
        </row>
        <row r="21">
          <cell r="Z21">
            <v>0.28116000000000002</v>
          </cell>
        </row>
        <row r="22">
          <cell r="Z22">
            <v>0.31666</v>
          </cell>
        </row>
        <row r="23">
          <cell r="Z23">
            <v>0.35215999999999997</v>
          </cell>
        </row>
        <row r="24">
          <cell r="Z24">
            <v>0.42315999999999998</v>
          </cell>
        </row>
        <row r="25">
          <cell r="Z25">
            <v>0.21015999999999999</v>
          </cell>
        </row>
        <row r="26">
          <cell r="Z26">
            <v>0.28116000000000002</v>
          </cell>
        </row>
        <row r="27">
          <cell r="Z27">
            <v>0.31666</v>
          </cell>
        </row>
        <row r="28">
          <cell r="Z28">
            <v>0.35215999999999997</v>
          </cell>
        </row>
        <row r="29">
          <cell r="Z29">
            <v>0.42315999999999998</v>
          </cell>
        </row>
        <row r="30">
          <cell r="Z30">
            <v>0.21015999999999999</v>
          </cell>
        </row>
        <row r="31">
          <cell r="Z31">
            <v>0.28116000000000002</v>
          </cell>
        </row>
        <row r="32">
          <cell r="Z32">
            <v>0.31666</v>
          </cell>
        </row>
        <row r="33">
          <cell r="Z33">
            <v>0.35215999999999997</v>
          </cell>
        </row>
        <row r="34">
          <cell r="Z34">
            <v>0.42315999999999998</v>
          </cell>
        </row>
        <row r="35">
          <cell r="Z35">
            <v>0.42087999999999998</v>
          </cell>
        </row>
        <row r="36">
          <cell r="Z36">
            <v>0.49187999999999998</v>
          </cell>
        </row>
        <row r="37">
          <cell r="Z37">
            <v>0.56288000000000005</v>
          </cell>
        </row>
        <row r="38">
          <cell r="Z38">
            <v>0.63388</v>
          </cell>
        </row>
        <row r="39">
          <cell r="Z39">
            <v>0.21015999999999999</v>
          </cell>
        </row>
        <row r="40">
          <cell r="Z40">
            <v>0.28116000000000002</v>
          </cell>
        </row>
        <row r="41">
          <cell r="Z41">
            <v>0.31666</v>
          </cell>
        </row>
        <row r="42">
          <cell r="Z42">
            <v>0.35215999999999997</v>
          </cell>
        </row>
        <row r="43">
          <cell r="Z43">
            <v>0.42315999999999998</v>
          </cell>
        </row>
        <row r="44">
          <cell r="Z44">
            <v>0.49415999999999993</v>
          </cell>
        </row>
        <row r="45">
          <cell r="Z45">
            <v>0.56516</v>
          </cell>
        </row>
        <row r="46">
          <cell r="Z46">
            <v>0.63615999999999995</v>
          </cell>
        </row>
        <row r="47">
          <cell r="Z47">
            <v>0.21015999999999999</v>
          </cell>
        </row>
        <row r="48">
          <cell r="Z48">
            <v>0.28116000000000002</v>
          </cell>
        </row>
        <row r="49">
          <cell r="Z49">
            <v>0.31666</v>
          </cell>
        </row>
        <row r="50">
          <cell r="Z50">
            <v>0.35215999999999997</v>
          </cell>
        </row>
        <row r="51">
          <cell r="Z51">
            <v>0.42315999999999998</v>
          </cell>
        </row>
        <row r="52">
          <cell r="Z52">
            <v>0.49415999999999993</v>
          </cell>
        </row>
        <row r="53">
          <cell r="Z53">
            <v>0.56516</v>
          </cell>
        </row>
        <row r="54">
          <cell r="Z54">
            <v>0.56516</v>
          </cell>
        </row>
        <row r="55">
          <cell r="Z55">
            <v>0.20956799999999998</v>
          </cell>
        </row>
        <row r="56">
          <cell r="Z56">
            <v>0.28036800000000001</v>
          </cell>
        </row>
        <row r="57">
          <cell r="Z57">
            <v>0.31576799999999999</v>
          </cell>
        </row>
        <row r="58">
          <cell r="Z58">
            <v>0.35116799999999998</v>
          </cell>
        </row>
        <row r="59">
          <cell r="Z59">
            <v>0.42196799999999995</v>
          </cell>
        </row>
        <row r="60">
          <cell r="Z60">
            <v>0.49276799999999998</v>
          </cell>
        </row>
        <row r="61">
          <cell r="Z61">
            <v>0.56356799999999996</v>
          </cell>
        </row>
        <row r="62">
          <cell r="Z62">
            <v>0.63436799999999993</v>
          </cell>
        </row>
        <row r="63">
          <cell r="Z63">
            <v>0.20838400000000001</v>
          </cell>
        </row>
        <row r="64">
          <cell r="Z64">
            <v>0.27878400000000003</v>
          </cell>
        </row>
        <row r="65">
          <cell r="Z65">
            <v>0.31398400000000004</v>
          </cell>
        </row>
        <row r="66">
          <cell r="Z66">
            <v>0.34918399999999999</v>
          </cell>
        </row>
        <row r="67">
          <cell r="Z67">
            <v>0.41958399999999996</v>
          </cell>
        </row>
        <row r="68">
          <cell r="Z68">
            <v>0.48998399999999998</v>
          </cell>
        </row>
        <row r="69">
          <cell r="Z69">
            <v>0.56038399999999999</v>
          </cell>
        </row>
        <row r="70">
          <cell r="Z70">
            <v>0.63078400000000001</v>
          </cell>
        </row>
        <row r="71">
          <cell r="Z71">
            <v>0.20720000000000002</v>
          </cell>
        </row>
        <row r="72">
          <cell r="Z72">
            <v>0.27720000000000006</v>
          </cell>
        </row>
        <row r="73">
          <cell r="Z73">
            <v>0.31220000000000003</v>
          </cell>
        </row>
        <row r="74">
          <cell r="Z74">
            <v>0.34720000000000001</v>
          </cell>
        </row>
        <row r="75">
          <cell r="Z75">
            <v>0.41720000000000002</v>
          </cell>
        </row>
        <row r="76">
          <cell r="Z76">
            <v>0.48719999999999997</v>
          </cell>
        </row>
        <row r="77">
          <cell r="Z77">
            <v>0.55720000000000003</v>
          </cell>
        </row>
        <row r="78">
          <cell r="Z78">
            <v>0.62720000000000009</v>
          </cell>
        </row>
        <row r="79">
          <cell r="Z79">
            <v>0.21104799999999999</v>
          </cell>
        </row>
        <row r="80">
          <cell r="Z80">
            <v>0.28234799999999999</v>
          </cell>
        </row>
        <row r="81">
          <cell r="Z81">
            <v>0.317998</v>
          </cell>
        </row>
        <row r="82">
          <cell r="Z82">
            <v>0.35364799999999996</v>
          </cell>
        </row>
        <row r="83">
          <cell r="Z83">
            <v>0.42494799999999994</v>
          </cell>
        </row>
        <row r="84">
          <cell r="Z84">
            <v>0.21104799999999999</v>
          </cell>
        </row>
        <row r="85">
          <cell r="Z85">
            <v>0.28234799999999999</v>
          </cell>
        </row>
        <row r="86">
          <cell r="Z86">
            <v>0.317998</v>
          </cell>
        </row>
        <row r="87">
          <cell r="Z87">
            <v>0.35364799999999996</v>
          </cell>
        </row>
        <row r="88">
          <cell r="Z88">
            <v>0.42494799999999994</v>
          </cell>
        </row>
        <row r="89">
          <cell r="Z89">
            <v>0</v>
          </cell>
        </row>
        <row r="90">
          <cell r="Z90">
            <v>0</v>
          </cell>
        </row>
        <row r="91">
          <cell r="Z91">
            <v>0</v>
          </cell>
        </row>
        <row r="92">
          <cell r="Z92">
            <v>0</v>
          </cell>
        </row>
        <row r="93">
          <cell r="Z93">
            <v>0.10409799999999998</v>
          </cell>
        </row>
        <row r="94">
          <cell r="Z94">
            <v>0.13974800000000001</v>
          </cell>
        </row>
        <row r="95">
          <cell r="Z95">
            <v>0.21104799999999999</v>
          </cell>
        </row>
        <row r="96">
          <cell r="Z96">
            <v>0.28234799999999999</v>
          </cell>
        </row>
        <row r="97">
          <cell r="Z97">
            <v>0.317998</v>
          </cell>
        </row>
        <row r="98">
          <cell r="Z98">
            <v>0.35364799999999996</v>
          </cell>
        </row>
        <row r="99">
          <cell r="Z99">
            <v>0.42494799999999994</v>
          </cell>
        </row>
        <row r="100">
          <cell r="Z100">
            <v>6.8540000000000004E-2</v>
          </cell>
        </row>
        <row r="101">
          <cell r="Z101">
            <v>6.8540000000000004E-2</v>
          </cell>
        </row>
        <row r="102">
          <cell r="Z102">
            <v>0.42209599999999997</v>
          </cell>
        </row>
        <row r="103">
          <cell r="Z103">
            <v>0.49339599999999995</v>
          </cell>
        </row>
        <row r="104">
          <cell r="Z104">
            <v>0.56469599999999998</v>
          </cell>
        </row>
        <row r="105">
          <cell r="Z105">
            <v>0.63599600000000001</v>
          </cell>
        </row>
        <row r="106">
          <cell r="Z106">
            <v>0.42087999999999998</v>
          </cell>
        </row>
        <row r="107">
          <cell r="Z107">
            <v>0.49187999999999998</v>
          </cell>
        </row>
        <row r="108">
          <cell r="Z108">
            <v>0.56288000000000005</v>
          </cell>
        </row>
        <row r="109">
          <cell r="Z109">
            <v>0.63388</v>
          </cell>
        </row>
        <row r="110">
          <cell r="Z110">
            <v>0.42315999999999998</v>
          </cell>
        </row>
        <row r="111">
          <cell r="Z111">
            <v>0.49415999999999993</v>
          </cell>
        </row>
        <row r="112">
          <cell r="Z112">
            <v>0.56516</v>
          </cell>
        </row>
        <row r="113">
          <cell r="Z113">
            <v>0.63615999999999995</v>
          </cell>
        </row>
        <row r="114">
          <cell r="Z114">
            <v>0.42315999999999998</v>
          </cell>
        </row>
        <row r="115">
          <cell r="Z115">
            <v>0.49415999999999993</v>
          </cell>
        </row>
        <row r="116">
          <cell r="Z116">
            <v>0.56516</v>
          </cell>
        </row>
        <row r="117">
          <cell r="Z117">
            <v>0.63615999999999995</v>
          </cell>
        </row>
        <row r="118">
          <cell r="Z118">
            <v>0.42637399999999998</v>
          </cell>
        </row>
        <row r="119">
          <cell r="Z119">
            <v>0.42637399999999998</v>
          </cell>
        </row>
        <row r="120">
          <cell r="Z120">
            <v>0.45013999999999998</v>
          </cell>
        </row>
        <row r="121">
          <cell r="Z121">
            <v>0.44887199999999999</v>
          </cell>
        </row>
        <row r="122">
          <cell r="Z122">
            <v>0.44633600000000001</v>
          </cell>
        </row>
        <row r="123">
          <cell r="Z123">
            <v>0.44380000000000003</v>
          </cell>
        </row>
        <row r="124">
          <cell r="Z124">
            <v>0.30587699999999995</v>
          </cell>
        </row>
        <row r="125">
          <cell r="Z125">
            <v>0.332258</v>
          </cell>
        </row>
        <row r="126">
          <cell r="Z126">
            <v>0.332258</v>
          </cell>
        </row>
        <row r="127">
          <cell r="Z127">
            <v>0.332258</v>
          </cell>
        </row>
        <row r="128">
          <cell r="Z128">
            <v>0.332258</v>
          </cell>
        </row>
        <row r="129">
          <cell r="Z129">
            <v>0.332258</v>
          </cell>
        </row>
        <row r="130">
          <cell r="Z130">
            <v>0.332258</v>
          </cell>
        </row>
        <row r="131">
          <cell r="Z131">
            <v>0</v>
          </cell>
        </row>
        <row r="132">
          <cell r="Z132">
            <v>0</v>
          </cell>
        </row>
        <row r="133">
          <cell r="Z133">
            <v>0.37207199999999996</v>
          </cell>
        </row>
        <row r="134">
          <cell r="Z134">
            <v>0.49777199999999999</v>
          </cell>
        </row>
        <row r="135">
          <cell r="Z135">
            <v>0.56062199999999995</v>
          </cell>
        </row>
        <row r="136">
          <cell r="Z136">
            <v>0.62347199999999992</v>
          </cell>
        </row>
        <row r="137">
          <cell r="Z137">
            <v>0.74917199999999995</v>
          </cell>
        </row>
        <row r="138">
          <cell r="Z138">
            <v>0.36851999999999996</v>
          </cell>
        </row>
        <row r="139">
          <cell r="Z139">
            <v>0.49302000000000007</v>
          </cell>
        </row>
        <row r="140">
          <cell r="Z140">
            <v>0.55527000000000004</v>
          </cell>
        </row>
        <row r="141">
          <cell r="Z141">
            <v>0.61752000000000007</v>
          </cell>
        </row>
        <row r="142">
          <cell r="Z142">
            <v>0.7420199999999999</v>
          </cell>
        </row>
        <row r="143">
          <cell r="Z143">
            <v>0.38561200000000001</v>
          </cell>
        </row>
        <row r="144">
          <cell r="Z144">
            <v>0.57867999999999997</v>
          </cell>
        </row>
        <row r="145">
          <cell r="Z145">
            <v>0.77418000000000009</v>
          </cell>
        </row>
        <row r="146">
          <cell r="Z146">
            <v>0.87192999999999998</v>
          </cell>
        </row>
        <row r="147">
          <cell r="Z147">
            <v>0.96967999999999999</v>
          </cell>
        </row>
        <row r="148">
          <cell r="Z148">
            <v>1.1651799999999999</v>
          </cell>
        </row>
        <row r="149">
          <cell r="Z149">
            <v>0.57690399999999997</v>
          </cell>
        </row>
        <row r="150">
          <cell r="Z150">
            <v>0.77180400000000005</v>
          </cell>
        </row>
        <row r="151">
          <cell r="Z151">
            <v>0.86925400000000008</v>
          </cell>
        </row>
        <row r="152">
          <cell r="Z152">
            <v>0.96670400000000001</v>
          </cell>
        </row>
        <row r="153">
          <cell r="Z153">
            <v>1.1616040000000001</v>
          </cell>
        </row>
        <row r="154">
          <cell r="Z154">
            <v>0.57690399999999997</v>
          </cell>
        </row>
        <row r="155">
          <cell r="Z155">
            <v>0.77180400000000005</v>
          </cell>
        </row>
        <row r="156">
          <cell r="Z156">
            <v>0.86925400000000008</v>
          </cell>
        </row>
        <row r="157">
          <cell r="Z157">
            <v>0.96670400000000001</v>
          </cell>
        </row>
        <row r="158">
          <cell r="Z158">
            <v>1.1616040000000001</v>
          </cell>
        </row>
        <row r="159">
          <cell r="Z159">
            <v>0.80936799999999987</v>
          </cell>
        </row>
        <row r="160">
          <cell r="Z160">
            <v>0.57990799999999998</v>
          </cell>
        </row>
        <row r="161">
          <cell r="Z161">
            <v>0.57990799999999998</v>
          </cell>
        </row>
        <row r="162">
          <cell r="Z162">
            <v>0.57871600000000001</v>
          </cell>
        </row>
        <row r="163">
          <cell r="Z163">
            <v>0.57871600000000001</v>
          </cell>
        </row>
        <row r="164">
          <cell r="Z164">
            <v>1.1651799999999999</v>
          </cell>
        </row>
        <row r="165">
          <cell r="Z165">
            <v>0.63788</v>
          </cell>
        </row>
        <row r="166">
          <cell r="Z166">
            <v>0.85338000000000003</v>
          </cell>
        </row>
        <row r="167">
          <cell r="Z167">
            <v>0.96113000000000004</v>
          </cell>
        </row>
        <row r="168">
          <cell r="Z168">
            <v>1.0688800000000001</v>
          </cell>
        </row>
        <row r="169">
          <cell r="Z169">
            <v>1.2843799999999999</v>
          </cell>
        </row>
        <row r="170">
          <cell r="Z170">
            <v>0.63876799999999989</v>
          </cell>
        </row>
        <row r="171">
          <cell r="Z171">
            <v>0.85456799999999999</v>
          </cell>
        </row>
        <row r="172">
          <cell r="Z172">
            <v>0.96246799999999999</v>
          </cell>
        </row>
        <row r="173">
          <cell r="Z173">
            <v>1.070368</v>
          </cell>
        </row>
        <row r="174">
          <cell r="Z174">
            <v>1.286168</v>
          </cell>
        </row>
        <row r="175">
          <cell r="Z175">
            <v>0.63876799999999989</v>
          </cell>
        </row>
        <row r="176">
          <cell r="Z176">
            <v>0.85456799999999999</v>
          </cell>
        </row>
        <row r="177">
          <cell r="Z177">
            <v>0.96246799999999999</v>
          </cell>
        </row>
        <row r="178">
          <cell r="Z178">
            <v>1.070368</v>
          </cell>
        </row>
        <row r="179">
          <cell r="Z179">
            <v>1.286168</v>
          </cell>
        </row>
        <row r="180">
          <cell r="Z180">
            <v>0.92856799999999984</v>
          </cell>
        </row>
        <row r="181">
          <cell r="Z181">
            <v>0.69910799999999995</v>
          </cell>
        </row>
        <row r="182">
          <cell r="Z182">
            <v>0.69910799999999995</v>
          </cell>
        </row>
        <row r="183">
          <cell r="Z183">
            <v>0.69791599999999998</v>
          </cell>
        </row>
        <row r="184">
          <cell r="Z184">
            <v>0.69791599999999998</v>
          </cell>
        </row>
        <row r="185">
          <cell r="Z185">
            <v>1.2843799999999999</v>
          </cell>
        </row>
        <row r="186">
          <cell r="Z186">
            <v>1.282592</v>
          </cell>
        </row>
        <row r="187">
          <cell r="Z187">
            <v>1.282592</v>
          </cell>
        </row>
        <row r="188">
          <cell r="Z188">
            <v>0.21104799999999999</v>
          </cell>
        </row>
        <row r="189">
          <cell r="Z189">
            <v>0.28234799999999999</v>
          </cell>
        </row>
        <row r="190">
          <cell r="Z190">
            <v>0.317998</v>
          </cell>
        </row>
        <row r="191">
          <cell r="Z191">
            <v>0.35364799999999996</v>
          </cell>
        </row>
        <row r="192">
          <cell r="Z192">
            <v>0.42494799999999994</v>
          </cell>
        </row>
        <row r="193">
          <cell r="Z193">
            <v>0.42209599999999997</v>
          </cell>
        </row>
        <row r="194">
          <cell r="Z194">
            <v>0.49339599999999995</v>
          </cell>
        </row>
        <row r="195">
          <cell r="Z195">
            <v>0.56469599999999998</v>
          </cell>
        </row>
        <row r="196">
          <cell r="Z196">
            <v>0.63599600000000001</v>
          </cell>
        </row>
        <row r="197">
          <cell r="Z197">
            <v>0.84989599999999987</v>
          </cell>
        </row>
        <row r="198">
          <cell r="Z198">
            <v>0.42209599999999997</v>
          </cell>
        </row>
        <row r="199">
          <cell r="Z199">
            <v>0.49339599999999995</v>
          </cell>
        </row>
        <row r="200">
          <cell r="Z200">
            <v>0.56469599999999998</v>
          </cell>
        </row>
        <row r="201">
          <cell r="Z201">
            <v>0.63599600000000001</v>
          </cell>
        </row>
        <row r="202">
          <cell r="Z202">
            <v>0.84989599999999987</v>
          </cell>
        </row>
        <row r="203">
          <cell r="Z203">
            <v>0</v>
          </cell>
        </row>
        <row r="204">
          <cell r="Z204">
            <v>0</v>
          </cell>
        </row>
        <row r="205">
          <cell r="Z205">
            <v>0</v>
          </cell>
        </row>
        <row r="206">
          <cell r="Z206">
            <v>0</v>
          </cell>
        </row>
        <row r="207">
          <cell r="Z207">
            <v>0.28116000000000002</v>
          </cell>
        </row>
        <row r="208">
          <cell r="Z208">
            <v>0.31666</v>
          </cell>
        </row>
        <row r="209">
          <cell r="Z209">
            <v>0.35215999999999997</v>
          </cell>
        </row>
        <row r="210">
          <cell r="Z210">
            <v>0.42315999999999998</v>
          </cell>
        </row>
        <row r="211">
          <cell r="Z211">
            <v>0.49415999999999993</v>
          </cell>
        </row>
        <row r="212">
          <cell r="Z212">
            <v>0.56516</v>
          </cell>
        </row>
        <row r="213">
          <cell r="Z213">
            <v>0.63615999999999995</v>
          </cell>
        </row>
        <row r="214">
          <cell r="Z214">
            <v>0.70716000000000001</v>
          </cell>
        </row>
        <row r="215">
          <cell r="Z215">
            <v>0.28116000000000002</v>
          </cell>
        </row>
        <row r="216">
          <cell r="Z216">
            <v>0.31666</v>
          </cell>
        </row>
        <row r="217">
          <cell r="Z217">
            <v>0.35215999999999997</v>
          </cell>
        </row>
        <row r="218">
          <cell r="Z218">
            <v>0.42315999999999998</v>
          </cell>
        </row>
        <row r="219">
          <cell r="Z219">
            <v>0.49415999999999993</v>
          </cell>
        </row>
        <row r="220">
          <cell r="Z220">
            <v>0.56516</v>
          </cell>
        </row>
        <row r="221">
          <cell r="Z221">
            <v>0.63615999999999995</v>
          </cell>
        </row>
        <row r="222">
          <cell r="Z222">
            <v>0.70716000000000001</v>
          </cell>
        </row>
        <row r="223">
          <cell r="Z223">
            <v>0.14058000000000001</v>
          </cell>
        </row>
        <row r="224">
          <cell r="Z224">
            <v>0.15833</v>
          </cell>
        </row>
        <row r="225">
          <cell r="Z225">
            <v>0.17607999999999999</v>
          </cell>
        </row>
        <row r="226">
          <cell r="Z226">
            <v>0.21157999999999999</v>
          </cell>
        </row>
        <row r="227">
          <cell r="Z227">
            <v>0.24707999999999997</v>
          </cell>
        </row>
        <row r="228">
          <cell r="Z228">
            <v>0.28258</v>
          </cell>
        </row>
        <row r="229">
          <cell r="Z229">
            <v>0.31807999999999997</v>
          </cell>
        </row>
        <row r="230">
          <cell r="Z230">
            <v>0.35358000000000001</v>
          </cell>
        </row>
        <row r="231">
          <cell r="Z231">
            <v>0.28234799999999999</v>
          </cell>
        </row>
        <row r="232">
          <cell r="Z232">
            <v>0.317998</v>
          </cell>
        </row>
        <row r="233">
          <cell r="Z233">
            <v>0.35364799999999996</v>
          </cell>
        </row>
        <row r="234">
          <cell r="Z234">
            <v>0.42494799999999994</v>
          </cell>
        </row>
        <row r="235">
          <cell r="Z235">
            <v>0.42209599999999997</v>
          </cell>
        </row>
        <row r="236">
          <cell r="Z236">
            <v>0.49339599999999995</v>
          </cell>
        </row>
        <row r="237">
          <cell r="Z237">
            <v>0.56469599999999998</v>
          </cell>
        </row>
        <row r="238">
          <cell r="Z238">
            <v>0.63599600000000001</v>
          </cell>
        </row>
        <row r="239">
          <cell r="Z239">
            <v>0.396428</v>
          </cell>
        </row>
        <row r="240">
          <cell r="Z240">
            <v>0.60747600000000002</v>
          </cell>
        </row>
        <row r="241">
          <cell r="Z241">
            <v>0.60747600000000002</v>
          </cell>
        </row>
        <row r="242">
          <cell r="Z242">
            <v>0.28448699999999999</v>
          </cell>
        </row>
        <row r="243">
          <cell r="Z243">
            <v>0.19678800000000002</v>
          </cell>
        </row>
        <row r="244">
          <cell r="Z244">
            <v>0.19678800000000002</v>
          </cell>
        </row>
        <row r="245">
          <cell r="Z245">
            <v>0</v>
          </cell>
        </row>
        <row r="246">
          <cell r="Z246">
            <v>0</v>
          </cell>
        </row>
        <row r="247">
          <cell r="Z247">
            <v>0.35519999999999996</v>
          </cell>
        </row>
        <row r="248">
          <cell r="Z248">
            <v>0.47520000000000001</v>
          </cell>
        </row>
        <row r="249">
          <cell r="Z249">
            <v>0.53520000000000001</v>
          </cell>
        </row>
        <row r="250">
          <cell r="Z250">
            <v>0.59519999999999995</v>
          </cell>
        </row>
        <row r="251">
          <cell r="Z251">
            <v>0.71519999999999995</v>
          </cell>
        </row>
        <row r="252">
          <cell r="Z252">
            <v>0.14482799999999998</v>
          </cell>
        </row>
        <row r="253">
          <cell r="Z253">
            <v>0.14482799999999998</v>
          </cell>
        </row>
        <row r="254">
          <cell r="Z254">
            <v>0.21015999999999999</v>
          </cell>
        </row>
        <row r="255">
          <cell r="Z255">
            <v>0.21157999999999999</v>
          </cell>
        </row>
        <row r="256">
          <cell r="Z256">
            <v>0.27024799999999999</v>
          </cell>
        </row>
        <row r="257">
          <cell r="Z257">
            <v>0.36154800000000004</v>
          </cell>
        </row>
        <row r="258">
          <cell r="Z258">
            <v>0.407198</v>
          </cell>
        </row>
        <row r="259">
          <cell r="Z259">
            <v>0.45284800000000003</v>
          </cell>
        </row>
        <row r="260">
          <cell r="Z260">
            <v>0.54414799999999997</v>
          </cell>
        </row>
        <row r="261">
          <cell r="Z261">
            <v>0.54049599999999998</v>
          </cell>
        </row>
        <row r="262">
          <cell r="Z262">
            <v>0.63179600000000002</v>
          </cell>
        </row>
        <row r="263">
          <cell r="Z263">
            <v>0.72309600000000007</v>
          </cell>
        </row>
        <row r="264">
          <cell r="Z264">
            <v>0.81439600000000001</v>
          </cell>
        </row>
        <row r="265">
          <cell r="Z265">
            <v>0.90569600000000006</v>
          </cell>
        </row>
        <row r="266">
          <cell r="Z266">
            <v>0.72309600000000007</v>
          </cell>
        </row>
        <row r="267">
          <cell r="Z267">
            <v>0.81439600000000001</v>
          </cell>
        </row>
        <row r="268">
          <cell r="Z268">
            <v>0.90569600000000006</v>
          </cell>
        </row>
        <row r="269">
          <cell r="Z269">
            <v>0.9969960000000001</v>
          </cell>
        </row>
        <row r="270">
          <cell r="Z270">
            <v>1.0882959999999999</v>
          </cell>
        </row>
        <row r="271">
          <cell r="Z271">
            <v>0</v>
          </cell>
        </row>
        <row r="272">
          <cell r="Z272">
            <v>0</v>
          </cell>
        </row>
        <row r="273">
          <cell r="Z273">
            <v>0</v>
          </cell>
        </row>
        <row r="274">
          <cell r="Z274">
            <v>0</v>
          </cell>
        </row>
        <row r="275">
          <cell r="Z275">
            <v>0.36036000000000001</v>
          </cell>
        </row>
        <row r="276">
          <cell r="Z276">
            <v>0.40586</v>
          </cell>
        </row>
        <row r="277">
          <cell r="Z277">
            <v>0.45136000000000004</v>
          </cell>
        </row>
        <row r="278">
          <cell r="Z278">
            <v>0.54235999999999995</v>
          </cell>
        </row>
        <row r="279">
          <cell r="Z279">
            <v>0.63335999999999992</v>
          </cell>
        </row>
        <row r="280">
          <cell r="Z280">
            <v>0.72436000000000011</v>
          </cell>
        </row>
        <row r="281">
          <cell r="Z281">
            <v>0.81536000000000008</v>
          </cell>
        </row>
        <row r="282">
          <cell r="Z282">
            <v>0.90636000000000005</v>
          </cell>
        </row>
        <row r="283">
          <cell r="Z283">
            <v>0.36036000000000001</v>
          </cell>
        </row>
        <row r="284">
          <cell r="Z284">
            <v>0.40586</v>
          </cell>
        </row>
        <row r="285">
          <cell r="Z285">
            <v>0.45136000000000004</v>
          </cell>
        </row>
        <row r="286">
          <cell r="Z286">
            <v>0.54235999999999995</v>
          </cell>
        </row>
        <row r="287">
          <cell r="Z287">
            <v>0.63335999999999992</v>
          </cell>
        </row>
        <row r="288">
          <cell r="Z288">
            <v>0.72436000000000011</v>
          </cell>
        </row>
        <row r="289">
          <cell r="Z289">
            <v>0.81536000000000008</v>
          </cell>
        </row>
        <row r="290">
          <cell r="Z290">
            <v>0.90636000000000005</v>
          </cell>
        </row>
        <row r="291">
          <cell r="Z291">
            <v>0.18018000000000001</v>
          </cell>
        </row>
        <row r="292">
          <cell r="Z292">
            <v>0.20293</v>
          </cell>
        </row>
        <row r="293">
          <cell r="Z293">
            <v>0.22568000000000002</v>
          </cell>
        </row>
        <row r="294">
          <cell r="Z294">
            <v>0.27117999999999998</v>
          </cell>
        </row>
        <row r="295">
          <cell r="Z295">
            <v>0.31667999999999996</v>
          </cell>
        </row>
        <row r="296">
          <cell r="Z296">
            <v>0.36218000000000006</v>
          </cell>
        </row>
        <row r="297">
          <cell r="Z297">
            <v>0.40768000000000004</v>
          </cell>
        </row>
        <row r="298">
          <cell r="Z298">
            <v>0.45318000000000003</v>
          </cell>
        </row>
        <row r="299">
          <cell r="Z299">
            <v>0.36154800000000004</v>
          </cell>
        </row>
        <row r="300">
          <cell r="Z300">
            <v>0.407198</v>
          </cell>
        </row>
        <row r="301">
          <cell r="Z301">
            <v>0.45284800000000003</v>
          </cell>
        </row>
        <row r="302">
          <cell r="Z302">
            <v>0.54414799999999997</v>
          </cell>
        </row>
        <row r="303">
          <cell r="Z303">
            <v>0.54049599999999998</v>
          </cell>
        </row>
        <row r="304">
          <cell r="Z304">
            <v>0.63179600000000002</v>
          </cell>
        </row>
        <row r="305">
          <cell r="Z305">
            <v>0.72309600000000007</v>
          </cell>
        </row>
        <row r="306">
          <cell r="Z306">
            <v>0.81439600000000001</v>
          </cell>
        </row>
        <row r="307">
          <cell r="Z307">
            <v>0.50762800000000008</v>
          </cell>
        </row>
        <row r="308">
          <cell r="Z308">
            <v>1.0481240000000001</v>
          </cell>
        </row>
        <row r="309">
          <cell r="Z309">
            <v>1.0481240000000001</v>
          </cell>
        </row>
        <row r="310">
          <cell r="Z310">
            <v>0.36428700000000003</v>
          </cell>
        </row>
        <row r="311">
          <cell r="Z311">
            <v>0.25198800000000005</v>
          </cell>
        </row>
        <row r="312">
          <cell r="Z312">
            <v>0.25198800000000005</v>
          </cell>
        </row>
        <row r="313">
          <cell r="Z313">
            <v>0</v>
          </cell>
        </row>
        <row r="314">
          <cell r="Z314">
            <v>0</v>
          </cell>
        </row>
        <row r="315">
          <cell r="Z315">
            <v>0.41439999999999999</v>
          </cell>
        </row>
        <row r="316">
          <cell r="Z316">
            <v>0.5544</v>
          </cell>
        </row>
        <row r="317">
          <cell r="Z317">
            <v>0.62440000000000007</v>
          </cell>
        </row>
        <row r="318">
          <cell r="Z318">
            <v>0.69439999999999991</v>
          </cell>
        </row>
        <row r="319">
          <cell r="Z319">
            <v>0.83439999999999992</v>
          </cell>
        </row>
        <row r="320">
          <cell r="Z320">
            <v>0.26402799999999998</v>
          </cell>
        </row>
        <row r="321">
          <cell r="Z321">
            <v>0.26402799999999998</v>
          </cell>
        </row>
        <row r="322">
          <cell r="Z322">
            <v>0.26935999999999999</v>
          </cell>
        </row>
        <row r="323">
          <cell r="Z323">
            <v>0.27117999999999998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wowski@drewkol.eu" TargetMode="External"/><Relationship Id="rId1" Type="http://schemas.openxmlformats.org/officeDocument/2006/relationships/hyperlink" Target="mailto:smaron@drewkol.com.p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N437"/>
  <sheetViews>
    <sheetView tabSelected="1" zoomScale="70" zoomScaleNormal="70" workbookViewId="0">
      <selection activeCell="C2" sqref="C2"/>
    </sheetView>
  </sheetViews>
  <sheetFormatPr defaultRowHeight="14.25"/>
  <cols>
    <col min="2" max="2" width="37.125" bestFit="1" customWidth="1"/>
    <col min="3" max="3" width="32.625" bestFit="1" customWidth="1"/>
    <col min="4" max="4" width="11.25" customWidth="1"/>
    <col min="5" max="5" width="16.125" hidden="1" customWidth="1"/>
    <col min="6" max="6" width="27.625" hidden="1" customWidth="1"/>
    <col min="7" max="7" width="19.375" hidden="1" customWidth="1"/>
    <col min="8" max="8" width="30.25" hidden="1" customWidth="1"/>
    <col min="9" max="13" width="29" hidden="1" customWidth="1"/>
    <col min="14" max="14" width="28.75" customWidth="1"/>
    <col min="15" max="15" width="26.875" customWidth="1"/>
    <col min="16" max="16" width="16.5" hidden="1" customWidth="1"/>
    <col min="17" max="17" width="30.25" hidden="1" customWidth="1"/>
    <col min="18" max="18" width="29.25" customWidth="1"/>
    <col min="19" max="19" width="11.5" customWidth="1"/>
    <col min="20" max="20" width="11.5" hidden="1" customWidth="1"/>
    <col min="21" max="21" width="21.375" hidden="1" customWidth="1"/>
    <col min="22" max="22" width="32.625" hidden="1" customWidth="1"/>
    <col min="23" max="23" width="11.5" hidden="1" customWidth="1"/>
    <col min="24" max="24" width="16.875" hidden="1" customWidth="1"/>
    <col min="25" max="26" width="11.5" hidden="1" customWidth="1"/>
    <col min="27" max="27" width="19.375" hidden="1" customWidth="1"/>
    <col min="28" max="31" width="11.5" hidden="1" customWidth="1"/>
    <col min="32" max="32" width="33.875" hidden="1" customWidth="1"/>
    <col min="33" max="36" width="11.5" hidden="1" customWidth="1"/>
    <col min="37" max="37" width="27.375" hidden="1" customWidth="1"/>
    <col min="38" max="40" width="11.5" hidden="1" customWidth="1"/>
    <col min="41" max="41" width="21.375" hidden="1" customWidth="1"/>
    <col min="42" max="42" width="11.5" hidden="1" customWidth="1"/>
    <col min="43" max="43" width="16.375" hidden="1" customWidth="1"/>
    <col min="44" max="51" width="11.5" hidden="1" customWidth="1"/>
    <col min="52" max="53" width="23.75" hidden="1" customWidth="1"/>
    <col min="54" max="54" width="13" hidden="1" customWidth="1"/>
    <col min="55" max="66" width="11.5" hidden="1" customWidth="1"/>
    <col min="67" max="67" width="27.625" hidden="1" customWidth="1"/>
    <col min="68" max="71" width="11.5" hidden="1" customWidth="1"/>
    <col min="72" max="72" width="34.625" hidden="1" customWidth="1"/>
    <col min="73" max="76" width="11.5" hidden="1" customWidth="1"/>
    <col min="77" max="77" width="43.75" hidden="1" customWidth="1"/>
    <col min="78" max="78" width="15.625" hidden="1" customWidth="1"/>
    <col min="79" max="79" width="18.5" hidden="1" customWidth="1"/>
    <col min="80" max="84" width="11.5" hidden="1" customWidth="1"/>
    <col min="85" max="85" width="45.875" hidden="1" customWidth="1"/>
    <col min="86" max="92" width="11.5" hidden="1" customWidth="1"/>
    <col min="93" max="96" width="11.5" customWidth="1"/>
    <col min="97" max="112" width="9" customWidth="1"/>
  </cols>
  <sheetData>
    <row r="1" spans="2:92" ht="15" thickBot="1">
      <c r="U1" s="339" t="s">
        <v>1248</v>
      </c>
      <c r="V1" s="339" t="s">
        <v>1253</v>
      </c>
      <c r="AA1" t="s">
        <v>457</v>
      </c>
      <c r="AB1" t="s">
        <v>992</v>
      </c>
      <c r="AC1" t="s">
        <v>993</v>
      </c>
      <c r="AF1" t="s">
        <v>457</v>
      </c>
      <c r="BL1" t="s">
        <v>459</v>
      </c>
      <c r="BO1" t="s">
        <v>459</v>
      </c>
      <c r="BY1" s="492" t="s">
        <v>1252</v>
      </c>
    </row>
    <row r="2" spans="2:92" ht="21.75" customHeight="1" thickBot="1">
      <c r="B2" s="39" t="s">
        <v>236</v>
      </c>
      <c r="C2" s="38" t="s">
        <v>827</v>
      </c>
      <c r="D2" s="368"/>
      <c r="E2" s="368"/>
      <c r="F2" s="368"/>
      <c r="G2" s="368"/>
      <c r="H2" s="368"/>
      <c r="N2" s="439" t="s">
        <v>1161</v>
      </c>
      <c r="O2" s="439"/>
      <c r="P2" s="439"/>
      <c r="Q2" s="439"/>
      <c r="R2" s="439"/>
      <c r="U2" s="285" t="s">
        <v>300</v>
      </c>
      <c r="V2" s="286">
        <f>132.5*1.23</f>
        <v>162.97499999999999</v>
      </c>
      <c r="AA2" s="31" t="s">
        <v>315</v>
      </c>
      <c r="AB2">
        <v>0</v>
      </c>
      <c r="AC2">
        <v>0</v>
      </c>
      <c r="AE2" s="9"/>
      <c r="AF2" s="10" t="s">
        <v>316</v>
      </c>
      <c r="AG2">
        <v>0</v>
      </c>
      <c r="AK2" s="10" t="s">
        <v>316</v>
      </c>
      <c r="AL2">
        <v>0</v>
      </c>
      <c r="AO2" t="s">
        <v>319</v>
      </c>
      <c r="AP2">
        <v>4</v>
      </c>
      <c r="AQ2" t="s">
        <v>319</v>
      </c>
      <c r="AR2" t="s">
        <v>319</v>
      </c>
      <c r="AT2" t="s">
        <v>319</v>
      </c>
      <c r="AU2" t="s">
        <v>319</v>
      </c>
      <c r="AV2">
        <v>0</v>
      </c>
      <c r="BL2" s="55" t="s">
        <v>315</v>
      </c>
      <c r="BM2">
        <v>0</v>
      </c>
      <c r="BO2" s="55" t="s">
        <v>458</v>
      </c>
      <c r="BQ2">
        <v>0</v>
      </c>
      <c r="BT2" s="298" t="s">
        <v>1164</v>
      </c>
      <c r="BU2" s="1">
        <v>350</v>
      </c>
      <c r="BY2" s="492"/>
      <c r="BZ2" t="s">
        <v>992</v>
      </c>
      <c r="CA2" t="s">
        <v>993</v>
      </c>
    </row>
    <row r="3" spans="2:92" ht="21" customHeight="1" thickTop="1" thickBot="1">
      <c r="B3" s="360" t="s">
        <v>450</v>
      </c>
      <c r="C3" s="361" t="s">
        <v>828</v>
      </c>
      <c r="D3" s="369"/>
      <c r="E3" s="368"/>
      <c r="F3" s="368"/>
      <c r="G3" s="368"/>
      <c r="H3" s="368"/>
      <c r="N3" s="439"/>
      <c r="O3" s="439"/>
      <c r="P3" s="439"/>
      <c r="Q3" s="439"/>
      <c r="R3" s="439"/>
      <c r="U3" s="338" t="s">
        <v>301</v>
      </c>
      <c r="V3" s="286">
        <f>150.85*1.23</f>
        <v>185.5455</v>
      </c>
      <c r="AA3" s="14" t="s">
        <v>249</v>
      </c>
      <c r="AB3">
        <v>2</v>
      </c>
      <c r="AC3">
        <v>2</v>
      </c>
      <c r="AE3" s="4"/>
      <c r="AF3" s="287" t="s">
        <v>998</v>
      </c>
      <c r="AG3" s="285">
        <v>1</v>
      </c>
      <c r="AK3" s="298" t="s">
        <v>361</v>
      </c>
      <c r="AL3" s="299">
        <v>2</v>
      </c>
      <c r="AO3" t="s">
        <v>317</v>
      </c>
      <c r="AP3">
        <v>1</v>
      </c>
      <c r="AQ3" t="s">
        <v>396</v>
      </c>
      <c r="AR3" t="s">
        <v>398</v>
      </c>
      <c r="AT3" s="363" t="s">
        <v>405</v>
      </c>
      <c r="AU3" t="s">
        <v>416</v>
      </c>
      <c r="AV3">
        <v>1</v>
      </c>
      <c r="BL3" s="14" t="s">
        <v>249</v>
      </c>
      <c r="BM3">
        <v>1.1000000000000001</v>
      </c>
      <c r="BO3" s="56" t="s">
        <v>460</v>
      </c>
      <c r="BP3" s="57"/>
      <c r="BQ3">
        <v>1.1000000000000001</v>
      </c>
      <c r="BY3" s="349" t="s">
        <v>315</v>
      </c>
      <c r="BZ3">
        <v>0</v>
      </c>
      <c r="CA3">
        <v>0</v>
      </c>
      <c r="CC3" s="422" t="s">
        <v>1243</v>
      </c>
      <c r="CD3" s="310">
        <v>1</v>
      </c>
      <c r="CE3" s="425" t="s">
        <v>1226</v>
      </c>
      <c r="CF3" s="426"/>
      <c r="CG3" s="427"/>
      <c r="CN3">
        <v>11111</v>
      </c>
    </row>
    <row r="4" spans="2:92" ht="15.75" customHeight="1" thickTop="1" thickBot="1">
      <c r="B4" s="473" t="s">
        <v>320</v>
      </c>
      <c r="C4" s="510" t="s">
        <v>316</v>
      </c>
      <c r="D4" s="484">
        <f>VLOOKUP(C4,AF2:AG131,2,0)</f>
        <v>0</v>
      </c>
      <c r="E4" s="407"/>
      <c r="F4" s="368"/>
      <c r="G4" s="368"/>
      <c r="H4" s="368"/>
      <c r="N4" s="439"/>
      <c r="O4" s="439"/>
      <c r="P4" s="439"/>
      <c r="Q4" s="439"/>
      <c r="R4" s="439"/>
      <c r="U4" s="285" t="s">
        <v>302</v>
      </c>
      <c r="V4" s="286">
        <f>250*1.23</f>
        <v>307.5</v>
      </c>
      <c r="AA4" s="15" t="s">
        <v>273</v>
      </c>
      <c r="AB4">
        <v>3</v>
      </c>
      <c r="AC4">
        <v>2</v>
      </c>
      <c r="AE4" s="1"/>
      <c r="AF4" s="287" t="s">
        <v>999</v>
      </c>
      <c r="AG4" s="285">
        <v>1</v>
      </c>
      <c r="AK4" s="298" t="s">
        <v>359</v>
      </c>
      <c r="AL4" s="299">
        <v>2</v>
      </c>
      <c r="AO4" t="s">
        <v>452</v>
      </c>
      <c r="AP4">
        <v>2</v>
      </c>
      <c r="AQ4" t="s">
        <v>397</v>
      </c>
      <c r="AR4" t="s">
        <v>399</v>
      </c>
      <c r="AT4" s="363" t="s">
        <v>404</v>
      </c>
      <c r="AU4" t="s">
        <v>418</v>
      </c>
      <c r="AV4">
        <v>2</v>
      </c>
      <c r="BL4" s="15" t="s">
        <v>250</v>
      </c>
      <c r="BM4">
        <v>1.1000000000000001</v>
      </c>
      <c r="BO4" s="56" t="s">
        <v>461</v>
      </c>
      <c r="BP4" s="58"/>
      <c r="BQ4">
        <v>1.1000000000000001</v>
      </c>
      <c r="BY4" s="340" t="s">
        <v>249</v>
      </c>
      <c r="BZ4" s="1">
        <v>2</v>
      </c>
      <c r="CA4" s="346">
        <v>2</v>
      </c>
      <c r="CC4" s="423"/>
      <c r="CD4" s="311">
        <v>2</v>
      </c>
      <c r="CE4" s="428" t="s">
        <v>1227</v>
      </c>
      <c r="CF4" s="429"/>
      <c r="CG4" s="430"/>
    </row>
    <row r="5" spans="2:92" ht="15.75" customHeight="1" thickTop="1" thickBot="1">
      <c r="B5" s="473"/>
      <c r="C5" s="510"/>
      <c r="D5" s="484"/>
      <c r="E5" s="407"/>
      <c r="F5" s="368"/>
      <c r="G5" s="368"/>
      <c r="H5" s="368"/>
      <c r="N5" s="439"/>
      <c r="O5" s="439"/>
      <c r="P5" s="439"/>
      <c r="Q5" s="439"/>
      <c r="R5" s="439"/>
      <c r="U5" s="285" t="s">
        <v>303</v>
      </c>
      <c r="V5" s="286">
        <f>250*1.23</f>
        <v>307.5</v>
      </c>
      <c r="AA5" s="15" t="s">
        <v>288</v>
      </c>
      <c r="AB5">
        <v>3</v>
      </c>
      <c r="AC5">
        <v>3</v>
      </c>
      <c r="AE5" s="1"/>
      <c r="AF5" s="287" t="s">
        <v>1000</v>
      </c>
      <c r="AG5" s="285">
        <v>2</v>
      </c>
      <c r="AK5" s="298" t="s">
        <v>379</v>
      </c>
      <c r="AL5" s="299">
        <v>2</v>
      </c>
      <c r="AO5" t="s">
        <v>570</v>
      </c>
      <c r="AP5">
        <v>3</v>
      </c>
      <c r="AT5" s="363" t="s">
        <v>1265</v>
      </c>
      <c r="AU5" t="s">
        <v>417</v>
      </c>
      <c r="AV5">
        <v>3</v>
      </c>
      <c r="BL5" s="15" t="s">
        <v>251</v>
      </c>
      <c r="BM5">
        <v>1.1000000000000001</v>
      </c>
      <c r="BO5" s="56" t="s">
        <v>462</v>
      </c>
      <c r="BP5" s="59"/>
      <c r="BQ5">
        <v>1.1000000000000001</v>
      </c>
      <c r="BY5" s="340" t="s">
        <v>1165</v>
      </c>
      <c r="BZ5" s="1">
        <v>2</v>
      </c>
      <c r="CA5" s="347">
        <v>1</v>
      </c>
      <c r="CC5" s="424"/>
      <c r="CD5" s="312">
        <v>3</v>
      </c>
      <c r="CE5" s="431" t="s">
        <v>1228</v>
      </c>
      <c r="CF5" s="432"/>
      <c r="CG5" s="433"/>
    </row>
    <row r="6" spans="2:92" ht="15.75" customHeight="1" thickTop="1" thickBot="1">
      <c r="B6" s="473" t="s">
        <v>321</v>
      </c>
      <c r="C6" s="510" t="s">
        <v>319</v>
      </c>
      <c r="D6" s="484">
        <f>VLOOKUP(C6,AO:AP,2,0)</f>
        <v>4</v>
      </c>
      <c r="E6" s="407"/>
      <c r="F6" s="368"/>
      <c r="G6" s="368"/>
      <c r="H6" s="368"/>
      <c r="N6" s="439"/>
      <c r="O6" s="439"/>
      <c r="P6" s="439"/>
      <c r="Q6" s="439"/>
      <c r="R6" s="439"/>
      <c r="U6" s="285" t="s">
        <v>304</v>
      </c>
      <c r="V6" s="297"/>
      <c r="AA6" s="15" t="s">
        <v>258</v>
      </c>
      <c r="AB6">
        <v>2</v>
      </c>
      <c r="AC6">
        <v>2</v>
      </c>
      <c r="AE6" s="1"/>
      <c r="AF6" s="287" t="s">
        <v>1001</v>
      </c>
      <c r="AG6" s="285">
        <v>2</v>
      </c>
      <c r="AK6" s="298" t="s">
        <v>403</v>
      </c>
      <c r="AL6" s="299">
        <v>2</v>
      </c>
      <c r="AO6" t="s">
        <v>569</v>
      </c>
      <c r="AP6">
        <v>3</v>
      </c>
      <c r="AT6" s="363" t="s">
        <v>406</v>
      </c>
      <c r="AU6" t="s">
        <v>419</v>
      </c>
      <c r="AV6">
        <v>4</v>
      </c>
      <c r="BL6" s="15" t="s">
        <v>252</v>
      </c>
      <c r="BM6">
        <v>1.1000000000000001</v>
      </c>
      <c r="BO6" s="56" t="s">
        <v>463</v>
      </c>
      <c r="BP6" s="60"/>
      <c r="BQ6">
        <v>1.1000000000000001</v>
      </c>
      <c r="BY6" s="341" t="s">
        <v>273</v>
      </c>
      <c r="BZ6" s="1">
        <v>3</v>
      </c>
      <c r="CA6" s="346">
        <v>2</v>
      </c>
    </row>
    <row r="7" spans="2:92" ht="20.100000000000001" customHeight="1" thickTop="1" thickBot="1">
      <c r="B7" s="473"/>
      <c r="C7" s="510"/>
      <c r="D7" s="484"/>
      <c r="E7" s="407"/>
      <c r="F7" s="368"/>
      <c r="G7" s="368"/>
      <c r="H7" s="368"/>
      <c r="N7" s="439"/>
      <c r="O7" s="439"/>
      <c r="P7" s="439"/>
      <c r="Q7" s="439"/>
      <c r="R7" s="439"/>
      <c r="U7" s="285" t="s">
        <v>305</v>
      </c>
      <c r="V7" s="297"/>
      <c r="AA7" s="15" t="s">
        <v>994</v>
      </c>
      <c r="AB7">
        <v>2</v>
      </c>
      <c r="AC7">
        <v>2</v>
      </c>
      <c r="AE7" s="1"/>
      <c r="AF7" s="287" t="s">
        <v>1002</v>
      </c>
      <c r="AG7" s="285">
        <v>2</v>
      </c>
      <c r="AK7" s="301" t="s">
        <v>1289</v>
      </c>
      <c r="AL7" s="299">
        <v>1</v>
      </c>
      <c r="AO7" t="s">
        <v>318</v>
      </c>
      <c r="AP7">
        <v>4</v>
      </c>
      <c r="AT7" s="363" t="s">
        <v>1266</v>
      </c>
      <c r="AU7" t="s">
        <v>435</v>
      </c>
      <c r="AV7">
        <v>5</v>
      </c>
      <c r="BL7" s="18" t="s">
        <v>291</v>
      </c>
      <c r="BM7">
        <v>1.1000000000000001</v>
      </c>
      <c r="BO7" s="56" t="s">
        <v>464</v>
      </c>
      <c r="BP7" s="61"/>
      <c r="BQ7">
        <v>1.1000000000000001</v>
      </c>
      <c r="BY7" s="341" t="s">
        <v>1166</v>
      </c>
      <c r="BZ7" s="1">
        <v>3</v>
      </c>
      <c r="CA7" s="347">
        <v>1</v>
      </c>
    </row>
    <row r="8" spans="2:92" ht="20.100000000000001" customHeight="1" thickTop="1" thickBot="1">
      <c r="B8" s="472" t="s">
        <v>322</v>
      </c>
      <c r="C8" s="495" t="s">
        <v>316</v>
      </c>
      <c r="D8" s="484">
        <f>VLOOKUP(C8,AF2:AG131,2,0)</f>
        <v>0</v>
      </c>
      <c r="E8" s="408"/>
      <c r="F8" s="370"/>
      <c r="G8" s="370"/>
      <c r="H8" s="370"/>
      <c r="I8" s="30"/>
      <c r="J8" s="30"/>
      <c r="K8" s="30"/>
      <c r="L8" s="30"/>
      <c r="M8" s="30"/>
      <c r="N8" s="439"/>
      <c r="O8" s="439"/>
      <c r="P8" s="439"/>
      <c r="Q8" s="439"/>
      <c r="R8" s="439"/>
      <c r="U8" s="285" t="s">
        <v>306</v>
      </c>
      <c r="V8" s="286">
        <f>162.7*1.23</f>
        <v>200.12099999999998</v>
      </c>
      <c r="AA8" s="15" t="s">
        <v>252</v>
      </c>
      <c r="AB8">
        <v>1</v>
      </c>
      <c r="AC8">
        <v>2</v>
      </c>
      <c r="AE8" s="1"/>
      <c r="AF8" s="287" t="s">
        <v>1003</v>
      </c>
      <c r="AG8" s="285">
        <v>2</v>
      </c>
      <c r="AK8" s="298" t="s">
        <v>394</v>
      </c>
      <c r="AL8" s="299">
        <v>2</v>
      </c>
      <c r="BL8" s="18" t="s">
        <v>292</v>
      </c>
      <c r="BM8">
        <v>1.1000000000000001</v>
      </c>
      <c r="BO8" s="56" t="s">
        <v>465</v>
      </c>
      <c r="BP8" s="62"/>
      <c r="BQ8">
        <v>1.1000000000000001</v>
      </c>
      <c r="BY8" s="341" t="s">
        <v>288</v>
      </c>
      <c r="BZ8" s="1">
        <v>3</v>
      </c>
      <c r="CA8" s="348">
        <v>3</v>
      </c>
    </row>
    <row r="9" spans="2:92" ht="20.100000000000001" customHeight="1" thickTop="1" thickBot="1">
      <c r="B9" s="472"/>
      <c r="C9" s="495"/>
      <c r="D9" s="484"/>
      <c r="E9" s="408"/>
      <c r="F9" s="370"/>
      <c r="G9" s="370"/>
      <c r="H9" s="370"/>
      <c r="I9" s="30"/>
      <c r="J9" s="30"/>
      <c r="K9" s="30"/>
      <c r="L9" s="30"/>
      <c r="M9" s="30"/>
      <c r="N9" s="439"/>
      <c r="O9" s="439"/>
      <c r="P9" s="439"/>
      <c r="Q9" s="439"/>
      <c r="R9" s="439"/>
      <c r="U9" s="285" t="s">
        <v>307</v>
      </c>
      <c r="V9" s="286">
        <f>181.05*1.23</f>
        <v>222.69150000000002</v>
      </c>
      <c r="AA9" s="15" t="s">
        <v>995</v>
      </c>
      <c r="AB9">
        <v>2</v>
      </c>
      <c r="AC9">
        <v>2</v>
      </c>
      <c r="AE9" s="1"/>
      <c r="AF9" s="287" t="s">
        <v>1004</v>
      </c>
      <c r="AG9" s="285">
        <v>2</v>
      </c>
      <c r="AK9" s="298" t="s">
        <v>386</v>
      </c>
      <c r="AL9" s="299">
        <v>2</v>
      </c>
      <c r="BL9" s="15" t="s">
        <v>280</v>
      </c>
      <c r="BM9">
        <v>1.1000000000000001</v>
      </c>
      <c r="BO9" s="56" t="s">
        <v>466</v>
      </c>
      <c r="BP9" s="63"/>
      <c r="BQ9">
        <v>1.1000000000000001</v>
      </c>
      <c r="BY9" s="341" t="s">
        <v>1167</v>
      </c>
      <c r="BZ9" s="1">
        <v>3</v>
      </c>
      <c r="CA9" s="348">
        <v>3</v>
      </c>
    </row>
    <row r="10" spans="2:92" ht="20.100000000000001" customHeight="1" thickTop="1" thickBot="1">
      <c r="B10" s="505" t="s">
        <v>454</v>
      </c>
      <c r="C10" s="495" t="s">
        <v>315</v>
      </c>
      <c r="D10" s="485">
        <f>VLOOKUP(C10,AA2:AB60,2,0)</f>
        <v>0</v>
      </c>
      <c r="E10" s="478" t="str">
        <f>D10&amp;";"&amp;D12</f>
        <v>0;0</v>
      </c>
      <c r="F10" s="370"/>
      <c r="G10" s="370"/>
      <c r="H10" s="370"/>
      <c r="I10" s="30"/>
      <c r="J10" s="30"/>
      <c r="K10" s="30"/>
      <c r="L10" s="30"/>
      <c r="M10" s="30"/>
      <c r="N10" s="439"/>
      <c r="O10" s="439"/>
      <c r="P10" s="439"/>
      <c r="Q10" s="439"/>
      <c r="R10" s="439"/>
      <c r="U10" s="285" t="s">
        <v>308</v>
      </c>
      <c r="V10" s="286">
        <f>280.2*1.23</f>
        <v>344.64599999999996</v>
      </c>
      <c r="AA10" s="15" t="s">
        <v>263</v>
      </c>
      <c r="AB10">
        <v>2</v>
      </c>
      <c r="AC10">
        <v>2</v>
      </c>
      <c r="AE10" s="1"/>
      <c r="AF10" s="287" t="s">
        <v>1005</v>
      </c>
      <c r="AG10" s="285">
        <v>2</v>
      </c>
      <c r="AK10" s="298" t="s">
        <v>385</v>
      </c>
      <c r="AL10" s="299">
        <v>2</v>
      </c>
      <c r="BL10" s="15" t="s">
        <v>253</v>
      </c>
      <c r="BM10">
        <v>1.1000000000000001</v>
      </c>
      <c r="BO10" s="56" t="s">
        <v>467</v>
      </c>
      <c r="BP10" s="64"/>
      <c r="BQ10">
        <v>1.1000000000000001</v>
      </c>
      <c r="BY10" s="341" t="s">
        <v>258</v>
      </c>
      <c r="BZ10" s="1">
        <v>2</v>
      </c>
      <c r="CA10" s="346">
        <v>2</v>
      </c>
    </row>
    <row r="11" spans="2:92" ht="20.100000000000001" customHeight="1" thickTop="1" thickBot="1">
      <c r="B11" s="506"/>
      <c r="C11" s="495"/>
      <c r="D11" s="485"/>
      <c r="E11" s="478"/>
      <c r="F11" s="371"/>
      <c r="G11" s="371"/>
      <c r="H11" s="371"/>
      <c r="I11" s="28"/>
      <c r="J11" s="29"/>
      <c r="K11" s="29"/>
      <c r="L11" s="29"/>
      <c r="M11" s="29"/>
      <c r="N11" s="439"/>
      <c r="O11" s="439"/>
      <c r="P11" s="439"/>
      <c r="Q11" s="439"/>
      <c r="R11" s="439"/>
      <c r="U11" s="285" t="s">
        <v>309</v>
      </c>
      <c r="V11" s="286">
        <f>280.2*1.23</f>
        <v>344.64599999999996</v>
      </c>
      <c r="AA11" s="15" t="s">
        <v>264</v>
      </c>
      <c r="AB11">
        <v>2</v>
      </c>
      <c r="AC11">
        <v>2</v>
      </c>
      <c r="AE11" s="1"/>
      <c r="AF11" s="287" t="s">
        <v>1006</v>
      </c>
      <c r="AG11" s="285">
        <v>2</v>
      </c>
      <c r="AK11" s="298" t="s">
        <v>324</v>
      </c>
      <c r="AL11" s="299">
        <v>2</v>
      </c>
      <c r="BL11" s="15" t="s">
        <v>254</v>
      </c>
      <c r="BM11">
        <v>1.1000000000000001</v>
      </c>
      <c r="BO11" s="56" t="s">
        <v>468</v>
      </c>
      <c r="BP11" s="65"/>
      <c r="BQ11">
        <v>1.1000000000000001</v>
      </c>
      <c r="BY11" s="341" t="s">
        <v>1168</v>
      </c>
      <c r="BZ11" s="1">
        <v>2</v>
      </c>
      <c r="CA11" s="347">
        <v>1</v>
      </c>
    </row>
    <row r="12" spans="2:92" ht="21.75" customHeight="1" thickTop="1" thickBot="1">
      <c r="B12" s="505" t="s">
        <v>455</v>
      </c>
      <c r="C12" s="496" t="s">
        <v>316</v>
      </c>
      <c r="D12" s="484">
        <f>VLOOKUP(C12,AK2:AL320,2,0)</f>
        <v>0</v>
      </c>
      <c r="E12" s="478"/>
      <c r="F12" s="371"/>
      <c r="G12" s="371"/>
      <c r="H12" s="371"/>
      <c r="I12" s="28"/>
      <c r="J12" s="29"/>
      <c r="K12" s="29"/>
      <c r="L12" s="29"/>
      <c r="M12" s="29"/>
      <c r="N12" s="439"/>
      <c r="O12" s="439"/>
      <c r="P12" s="439"/>
      <c r="Q12" s="439"/>
      <c r="R12" s="439"/>
      <c r="U12" s="285" t="s">
        <v>310</v>
      </c>
      <c r="V12" s="297"/>
      <c r="AA12" s="15" t="s">
        <v>996</v>
      </c>
      <c r="AB12">
        <v>2</v>
      </c>
      <c r="AC12">
        <v>2</v>
      </c>
      <c r="AE12" s="1"/>
      <c r="AF12" s="287" t="s">
        <v>1007</v>
      </c>
      <c r="AG12" s="285">
        <v>2</v>
      </c>
      <c r="AK12" s="301" t="s">
        <v>331</v>
      </c>
      <c r="AL12" s="299">
        <v>1</v>
      </c>
      <c r="BL12" s="15" t="s">
        <v>283</v>
      </c>
      <c r="BM12">
        <v>1.1000000000000001</v>
      </c>
      <c r="BO12" s="56" t="s">
        <v>469</v>
      </c>
      <c r="BP12" s="66"/>
      <c r="BQ12">
        <v>1.1000000000000001</v>
      </c>
      <c r="BY12" s="341" t="s">
        <v>994</v>
      </c>
      <c r="BZ12" s="1">
        <v>2</v>
      </c>
      <c r="CA12" s="346">
        <v>2</v>
      </c>
    </row>
    <row r="13" spans="2:92" ht="33" customHeight="1" thickTop="1" thickBot="1">
      <c r="B13" s="506"/>
      <c r="C13" s="496"/>
      <c r="D13" s="484"/>
      <c r="E13" s="478"/>
      <c r="F13" s="371"/>
      <c r="G13" s="371"/>
      <c r="H13" s="371"/>
      <c r="I13" s="28"/>
      <c r="J13" s="29"/>
      <c r="K13" s="29"/>
      <c r="L13" s="29"/>
      <c r="M13" s="29"/>
      <c r="N13" s="439"/>
      <c r="O13" s="439"/>
      <c r="P13" s="439"/>
      <c r="Q13" s="439"/>
      <c r="R13" s="439"/>
      <c r="U13" s="285" t="s">
        <v>311</v>
      </c>
      <c r="V13" s="297"/>
      <c r="AA13" s="15" t="s">
        <v>280</v>
      </c>
      <c r="AB13">
        <v>3</v>
      </c>
      <c r="AC13">
        <v>2</v>
      </c>
      <c r="AE13" s="1"/>
      <c r="AF13" s="287" t="s">
        <v>1008</v>
      </c>
      <c r="AG13" s="285">
        <v>2</v>
      </c>
      <c r="AK13" s="298" t="s">
        <v>354</v>
      </c>
      <c r="AL13" s="299">
        <v>2</v>
      </c>
      <c r="BL13" s="15" t="s">
        <v>285</v>
      </c>
      <c r="BM13">
        <v>1.1000000000000001</v>
      </c>
      <c r="BO13" s="56" t="s">
        <v>470</v>
      </c>
      <c r="BP13" s="67"/>
      <c r="BQ13">
        <v>1.1000000000000001</v>
      </c>
      <c r="BY13" s="341" t="s">
        <v>1169</v>
      </c>
      <c r="BZ13" s="1">
        <v>2</v>
      </c>
      <c r="CA13" s="347">
        <v>1</v>
      </c>
    </row>
    <row r="14" spans="2:92" ht="20.100000000000001" customHeight="1" thickTop="1" thickBot="1">
      <c r="B14" s="505" t="s">
        <v>453</v>
      </c>
      <c r="C14" s="508" t="s">
        <v>315</v>
      </c>
      <c r="D14" s="484">
        <f>VLOOKUP(C14,BL2:BM20,2,0)</f>
        <v>0</v>
      </c>
      <c r="E14" s="478" t="str">
        <f>D14&amp;";"&amp;D16</f>
        <v>0;0</v>
      </c>
      <c r="F14" s="371"/>
      <c r="G14" s="371"/>
      <c r="H14" s="371"/>
      <c r="I14" s="29"/>
      <c r="J14" s="29"/>
      <c r="K14" s="29"/>
      <c r="L14" s="29"/>
      <c r="M14" s="29"/>
      <c r="N14" s="439"/>
      <c r="O14" s="439"/>
      <c r="P14" s="439"/>
      <c r="Q14" s="439"/>
      <c r="R14" s="439"/>
      <c r="U14" s="285" t="s">
        <v>438</v>
      </c>
      <c r="V14" s="286">
        <f>217.1*1.23</f>
        <v>267.03300000000002</v>
      </c>
      <c r="W14" t="s">
        <v>444</v>
      </c>
      <c r="AA14" s="15" t="s">
        <v>259</v>
      </c>
      <c r="AB14">
        <v>2</v>
      </c>
      <c r="AC14">
        <v>2</v>
      </c>
      <c r="AE14" s="1"/>
      <c r="AF14" s="287" t="s">
        <v>1009</v>
      </c>
      <c r="AG14" s="285">
        <v>2</v>
      </c>
      <c r="AK14" s="298" t="s">
        <v>371</v>
      </c>
      <c r="AL14" s="299">
        <v>2</v>
      </c>
      <c r="BL14" s="14" t="s">
        <v>255</v>
      </c>
      <c r="BM14">
        <v>1.1000000000000001</v>
      </c>
      <c r="BO14" s="56" t="s">
        <v>471</v>
      </c>
      <c r="BP14" s="68"/>
      <c r="BQ14">
        <v>1.1000000000000001</v>
      </c>
      <c r="BY14" s="341" t="s">
        <v>252</v>
      </c>
      <c r="BZ14" s="1">
        <v>1</v>
      </c>
      <c r="CA14" s="346">
        <v>2</v>
      </c>
    </row>
    <row r="15" spans="2:92" ht="20.100000000000001" customHeight="1" thickTop="1" thickBot="1">
      <c r="B15" s="506"/>
      <c r="C15" s="509"/>
      <c r="D15" s="484"/>
      <c r="E15" s="478"/>
      <c r="F15" s="371"/>
      <c r="G15" s="371"/>
      <c r="H15" s="371"/>
      <c r="I15" s="29"/>
      <c r="J15" s="29"/>
      <c r="K15" s="29"/>
      <c r="L15" s="29"/>
      <c r="M15" s="29"/>
      <c r="N15" s="439"/>
      <c r="O15" s="439"/>
      <c r="P15" s="439"/>
      <c r="Q15" s="439"/>
      <c r="R15" s="439"/>
      <c r="U15" s="285" t="s">
        <v>439</v>
      </c>
      <c r="V15" s="286">
        <f>235.45*1.23</f>
        <v>289.6035</v>
      </c>
      <c r="W15" t="s">
        <v>445</v>
      </c>
      <c r="AA15" s="15" t="s">
        <v>260</v>
      </c>
      <c r="AB15">
        <v>2</v>
      </c>
      <c r="AC15">
        <v>2</v>
      </c>
      <c r="AE15" s="1"/>
      <c r="AF15" s="287" t="s">
        <v>1010</v>
      </c>
      <c r="AG15" s="285">
        <v>2</v>
      </c>
      <c r="AK15" s="298" t="s">
        <v>1290</v>
      </c>
      <c r="AL15" s="299">
        <v>2</v>
      </c>
      <c r="BL15" s="15" t="s">
        <v>256</v>
      </c>
      <c r="BM15">
        <v>1.1000000000000001</v>
      </c>
      <c r="BO15" s="56" t="s">
        <v>472</v>
      </c>
      <c r="BP15" s="69"/>
      <c r="BQ15">
        <v>1.1000000000000001</v>
      </c>
      <c r="BY15" s="341" t="s">
        <v>1170</v>
      </c>
      <c r="BZ15" s="1">
        <v>1</v>
      </c>
      <c r="CA15" s="347">
        <v>1</v>
      </c>
    </row>
    <row r="16" spans="2:92" ht="20.100000000000001" customHeight="1" thickTop="1" thickBot="1">
      <c r="B16" s="505" t="s">
        <v>456</v>
      </c>
      <c r="C16" s="508" t="s">
        <v>458</v>
      </c>
      <c r="D16" s="484">
        <f>VLOOKUP(C16,BO2:BQ111,3,0)</f>
        <v>0</v>
      </c>
      <c r="E16" s="478"/>
      <c r="F16" s="371"/>
      <c r="G16" s="371"/>
      <c r="H16" s="371"/>
      <c r="I16" s="29"/>
      <c r="J16" s="29"/>
      <c r="K16" s="29"/>
      <c r="L16" s="29"/>
      <c r="M16" s="29"/>
      <c r="N16" s="439"/>
      <c r="O16" s="439"/>
      <c r="P16" s="439"/>
      <c r="Q16" s="439"/>
      <c r="R16" s="439"/>
      <c r="U16" s="285" t="s">
        <v>440</v>
      </c>
      <c r="V16" s="286">
        <f>334.6*1.23</f>
        <v>411.55800000000005</v>
      </c>
      <c r="W16" t="s">
        <v>446</v>
      </c>
      <c r="AA16" s="15" t="s">
        <v>294</v>
      </c>
      <c r="AB16">
        <v>3</v>
      </c>
      <c r="AC16">
        <v>3</v>
      </c>
      <c r="AE16" s="1"/>
      <c r="AF16" s="287" t="s">
        <v>1011</v>
      </c>
      <c r="AG16" s="285">
        <v>2</v>
      </c>
      <c r="AK16" s="298" t="s">
        <v>1291</v>
      </c>
      <c r="AL16" s="299">
        <v>2</v>
      </c>
      <c r="BL16" s="15" t="s">
        <v>290</v>
      </c>
      <c r="BM16">
        <v>1.1000000000000001</v>
      </c>
      <c r="BO16" s="56" t="s">
        <v>473</v>
      </c>
      <c r="BP16" s="70"/>
      <c r="BQ16">
        <v>1.1000000000000001</v>
      </c>
      <c r="BY16" s="341" t="s">
        <v>995</v>
      </c>
      <c r="BZ16" s="1">
        <v>2</v>
      </c>
      <c r="CA16" s="346">
        <v>2</v>
      </c>
    </row>
    <row r="17" spans="2:79" ht="19.5" customHeight="1" thickTop="1" thickBot="1">
      <c r="B17" s="506"/>
      <c r="C17" s="509"/>
      <c r="D17" s="484"/>
      <c r="E17" s="478"/>
      <c r="F17" s="371"/>
      <c r="G17" s="371"/>
      <c r="H17" s="371"/>
      <c r="I17" s="29"/>
      <c r="J17" s="29"/>
      <c r="K17" s="29"/>
      <c r="L17" s="29"/>
      <c r="M17" s="29"/>
      <c r="N17" s="439"/>
      <c r="O17" s="439"/>
      <c r="P17" s="439"/>
      <c r="Q17" s="439"/>
      <c r="R17" s="439"/>
      <c r="U17" s="285" t="s">
        <v>441</v>
      </c>
      <c r="V17" s="286">
        <f>334.6*1.23</f>
        <v>411.55800000000005</v>
      </c>
      <c r="W17" t="s">
        <v>447</v>
      </c>
      <c r="AA17" s="15" t="s">
        <v>989</v>
      </c>
      <c r="AB17">
        <v>2</v>
      </c>
      <c r="AC17">
        <v>2</v>
      </c>
      <c r="AE17" s="1"/>
      <c r="AF17" s="287" t="s">
        <v>1012</v>
      </c>
      <c r="AG17" s="285">
        <v>2</v>
      </c>
      <c r="AK17" s="298" t="s">
        <v>345</v>
      </c>
      <c r="AL17" s="299">
        <v>2</v>
      </c>
      <c r="BL17" s="15" t="s">
        <v>293</v>
      </c>
      <c r="BM17">
        <v>1.1000000000000001</v>
      </c>
      <c r="BO17" s="56" t="s">
        <v>474</v>
      </c>
      <c r="BP17" s="71"/>
      <c r="BQ17">
        <v>1.1000000000000001</v>
      </c>
      <c r="BY17" s="341" t="s">
        <v>1171</v>
      </c>
      <c r="BZ17" s="1">
        <v>2</v>
      </c>
      <c r="CA17" s="347">
        <v>1</v>
      </c>
    </row>
    <row r="18" spans="2:79" ht="20.100000000000001" hidden="1" customHeight="1" thickTop="1" thickBot="1">
      <c r="B18" s="32" t="s">
        <v>244</v>
      </c>
      <c r="C18" s="51"/>
      <c r="D18" s="409" t="b">
        <f>IF(D6=3,492,IF(D10=1,IF(D12=1,V2,IF(D12=2,V3,IF(D12=3,V4,IF(D12=4,V5,IF(D12=5,V6,IF(D12=6,V7,0)))))),IF(D10=2,IF(D12=1,V8,IF(D12=2,V9,IF(D12=3,V10,IF(D12=4,V11,IF(D12=5,V12,IF(D12=6,V13,IF(D10=3,IF(D12=1,V14,IF(D12=2,V15,IF(D12=3,V16,IF(D12=4,V17,IF(D12=5,V18,IF(D12=6,V19,0))))))))))))),IF(D10=3,IF(D12=1,V14,IF(D12=2,V15,IF(D12=3,V16,IF(D12=4,V17,IF(D12=5,V18,IF(D12=6,V19,0))))))))))</f>
        <v>0</v>
      </c>
      <c r="E18" s="410"/>
      <c r="F18" s="368"/>
      <c r="G18" s="368"/>
      <c r="H18" s="368"/>
      <c r="N18" s="439"/>
      <c r="O18" s="439"/>
      <c r="P18" s="439"/>
      <c r="Q18" s="439"/>
      <c r="R18" s="439"/>
      <c r="U18" s="285" t="s">
        <v>442</v>
      </c>
      <c r="V18" s="297"/>
      <c r="W18" t="s">
        <v>449</v>
      </c>
      <c r="AA18" s="18" t="s">
        <v>250</v>
      </c>
      <c r="AB18">
        <v>1</v>
      </c>
      <c r="AC18">
        <v>2</v>
      </c>
      <c r="AE18" s="1"/>
      <c r="AF18" s="287" t="s">
        <v>1013</v>
      </c>
      <c r="AG18" s="285">
        <v>2</v>
      </c>
      <c r="AK18" s="298" t="s">
        <v>365</v>
      </c>
      <c r="AL18" s="299">
        <v>2</v>
      </c>
      <c r="BL18" s="15" t="s">
        <v>287</v>
      </c>
      <c r="BM18">
        <v>1.1000000000000001</v>
      </c>
      <c r="BO18" s="56" t="s">
        <v>475</v>
      </c>
      <c r="BP18" s="72"/>
      <c r="BQ18">
        <v>1.1000000000000001</v>
      </c>
      <c r="BY18" s="341" t="s">
        <v>263</v>
      </c>
      <c r="BZ18" s="1">
        <v>2</v>
      </c>
      <c r="CA18" s="346">
        <v>2</v>
      </c>
    </row>
    <row r="19" spans="2:79" ht="20.100000000000001" customHeight="1" thickTop="1" thickBot="1">
      <c r="B19" s="360" t="s">
        <v>400</v>
      </c>
      <c r="C19" s="40" t="s">
        <v>319</v>
      </c>
      <c r="D19" s="409"/>
      <c r="E19" s="407"/>
      <c r="F19" s="368"/>
      <c r="G19" s="368"/>
      <c r="H19" s="368"/>
      <c r="N19" s="439"/>
      <c r="O19" s="439"/>
      <c r="P19" s="439"/>
      <c r="Q19" s="439"/>
      <c r="R19" s="439"/>
      <c r="U19" s="285" t="s">
        <v>443</v>
      </c>
      <c r="V19" s="297"/>
      <c r="W19" t="s">
        <v>448</v>
      </c>
      <c r="AA19" s="18" t="s">
        <v>261</v>
      </c>
      <c r="AB19">
        <v>2</v>
      </c>
      <c r="AC19">
        <v>2</v>
      </c>
      <c r="AE19" s="1"/>
      <c r="AF19" s="287" t="s">
        <v>1014</v>
      </c>
      <c r="AG19" s="285">
        <v>2</v>
      </c>
      <c r="AK19" s="301" t="s">
        <v>353</v>
      </c>
      <c r="AL19" s="299">
        <v>1</v>
      </c>
      <c r="BK19" t="s">
        <v>319</v>
      </c>
      <c r="BL19" s="15" t="s">
        <v>286</v>
      </c>
      <c r="BM19">
        <v>1.1000000000000001</v>
      </c>
      <c r="BO19" s="56" t="s">
        <v>476</v>
      </c>
      <c r="BP19" s="73"/>
      <c r="BQ19">
        <v>1.1000000000000001</v>
      </c>
      <c r="BY19" s="341" t="s">
        <v>1172</v>
      </c>
      <c r="BZ19" s="1">
        <v>2</v>
      </c>
      <c r="CA19" s="347">
        <v>1</v>
      </c>
    </row>
    <row r="20" spans="2:79" ht="20.100000000000001" customHeight="1" thickTop="1" thickBot="1">
      <c r="B20" s="360" t="s">
        <v>395</v>
      </c>
      <c r="C20" s="40" t="s">
        <v>319</v>
      </c>
      <c r="D20" s="409"/>
      <c r="E20" s="407"/>
      <c r="F20" s="368"/>
      <c r="G20" s="368"/>
      <c r="H20" s="368"/>
      <c r="N20" s="439"/>
      <c r="O20" s="439"/>
      <c r="P20" s="439"/>
      <c r="Q20" s="439"/>
      <c r="R20" s="439"/>
      <c r="U20" s="285"/>
      <c r="V20" s="286"/>
      <c r="AA20" s="15" t="s">
        <v>1222</v>
      </c>
      <c r="AB20">
        <v>3</v>
      </c>
      <c r="AC20">
        <v>3</v>
      </c>
      <c r="AE20" s="1"/>
      <c r="AF20" s="287" t="s">
        <v>1015</v>
      </c>
      <c r="AG20" s="285">
        <v>2</v>
      </c>
      <c r="AK20" s="298" t="s">
        <v>370</v>
      </c>
      <c r="AL20" s="299">
        <v>2</v>
      </c>
      <c r="AX20">
        <v>234</v>
      </c>
      <c r="BK20" t="s">
        <v>436</v>
      </c>
      <c r="BL20" s="54" t="s">
        <v>451</v>
      </c>
      <c r="BM20">
        <v>1.1000000000000001</v>
      </c>
      <c r="BO20" s="56" t="s">
        <v>477</v>
      </c>
      <c r="BP20" s="74"/>
      <c r="BQ20">
        <v>1.1000000000000001</v>
      </c>
      <c r="BY20" s="341" t="s">
        <v>264</v>
      </c>
      <c r="BZ20" s="1">
        <v>2</v>
      </c>
      <c r="CA20" s="346">
        <v>2</v>
      </c>
    </row>
    <row r="21" spans="2:79" ht="15.75" customHeight="1" thickTop="1" thickBot="1">
      <c r="B21" s="507" t="s">
        <v>407</v>
      </c>
      <c r="C21" s="481" t="s">
        <v>319</v>
      </c>
      <c r="D21" s="474" t="str">
        <f>D4&amp;C21</f>
        <v>0Wybierz</v>
      </c>
      <c r="E21" s="411"/>
      <c r="F21" s="371"/>
      <c r="G21" s="371"/>
      <c r="H21" s="371"/>
      <c r="I21" s="29"/>
      <c r="J21" s="29"/>
      <c r="K21" s="29"/>
      <c r="L21" s="29"/>
      <c r="M21" s="29"/>
      <c r="N21" s="439"/>
      <c r="O21" s="439"/>
      <c r="P21" s="439"/>
      <c r="Q21" s="439"/>
      <c r="R21" s="439"/>
      <c r="U21" s="285" t="s">
        <v>962</v>
      </c>
      <c r="V21" s="286">
        <f>$BU$2*1.23</f>
        <v>430.5</v>
      </c>
      <c r="AA21" s="15" t="s">
        <v>295</v>
      </c>
      <c r="AB21">
        <v>3</v>
      </c>
      <c r="AC21">
        <v>2</v>
      </c>
      <c r="AE21" s="1"/>
      <c r="AF21" s="287" t="s">
        <v>1016</v>
      </c>
      <c r="AG21" s="285">
        <v>2</v>
      </c>
      <c r="AK21" s="298" t="s">
        <v>332</v>
      </c>
      <c r="AL21" s="299">
        <v>2</v>
      </c>
      <c r="AX21">
        <v>468</v>
      </c>
      <c r="BK21" t="s">
        <v>437</v>
      </c>
      <c r="BO21" s="56" t="s">
        <v>478</v>
      </c>
      <c r="BP21" s="75"/>
      <c r="BQ21">
        <v>1.1000000000000001</v>
      </c>
      <c r="BY21" s="341" t="s">
        <v>1173</v>
      </c>
      <c r="BZ21" s="1">
        <v>2</v>
      </c>
      <c r="CA21" s="347">
        <v>1</v>
      </c>
    </row>
    <row r="22" spans="2:79" ht="35.25" customHeight="1" thickTop="1" thickBot="1">
      <c r="B22" s="507"/>
      <c r="C22" s="481"/>
      <c r="D22" s="474"/>
      <c r="E22" s="411"/>
      <c r="F22" s="371"/>
      <c r="G22" s="371"/>
      <c r="H22" s="371"/>
      <c r="I22" s="29"/>
      <c r="J22" s="29"/>
      <c r="K22" s="29"/>
      <c r="L22" s="29"/>
      <c r="M22" s="29"/>
      <c r="N22" s="439"/>
      <c r="O22" s="439"/>
      <c r="P22" s="439"/>
      <c r="Q22" s="439"/>
      <c r="R22" s="439"/>
      <c r="U22" s="285" t="s">
        <v>963</v>
      </c>
      <c r="V22" s="286">
        <f t="shared" ref="V22:V29" si="0">$BU$2*1.23</f>
        <v>430.5</v>
      </c>
      <c r="AA22" s="15" t="s">
        <v>289</v>
      </c>
      <c r="AB22">
        <v>3</v>
      </c>
      <c r="AC22">
        <v>3</v>
      </c>
      <c r="AE22" s="1"/>
      <c r="AF22" s="287" t="s">
        <v>1017</v>
      </c>
      <c r="AG22" s="285">
        <v>2</v>
      </c>
      <c r="AK22" s="298" t="s">
        <v>1292</v>
      </c>
      <c r="AL22" s="299">
        <v>2</v>
      </c>
      <c r="BL22" s="166"/>
      <c r="BM22" s="11"/>
      <c r="BO22" s="56" t="s">
        <v>479</v>
      </c>
      <c r="BP22" s="76"/>
      <c r="BQ22">
        <v>1.1000000000000001</v>
      </c>
      <c r="BY22" s="341" t="s">
        <v>996</v>
      </c>
      <c r="BZ22" s="1">
        <v>2</v>
      </c>
      <c r="CA22" s="346">
        <v>2</v>
      </c>
    </row>
    <row r="23" spans="2:79" ht="35.25" customHeight="1" thickTop="1" thickBot="1">
      <c r="B23" s="359" t="s">
        <v>411</v>
      </c>
      <c r="C23" s="361" t="s">
        <v>319</v>
      </c>
      <c r="D23" s="407"/>
      <c r="E23" s="411"/>
      <c r="F23" s="371"/>
      <c r="G23" s="371"/>
      <c r="H23" s="371"/>
      <c r="I23" s="29"/>
      <c r="J23" s="29"/>
      <c r="K23" s="29"/>
      <c r="L23" s="29"/>
      <c r="M23" s="29"/>
      <c r="N23" s="439"/>
      <c r="O23" s="439"/>
      <c r="P23" s="439"/>
      <c r="Q23" s="439"/>
      <c r="R23" s="439"/>
      <c r="U23" s="285" t="s">
        <v>964</v>
      </c>
      <c r="V23" s="286">
        <f t="shared" si="0"/>
        <v>430.5</v>
      </c>
      <c r="AA23" s="15" t="s">
        <v>274</v>
      </c>
      <c r="AB23">
        <v>2</v>
      </c>
      <c r="AC23">
        <v>2</v>
      </c>
      <c r="AE23" s="7"/>
      <c r="AF23" s="287" t="s">
        <v>314</v>
      </c>
      <c r="AG23" s="285">
        <v>2</v>
      </c>
      <c r="AK23" s="298" t="s">
        <v>1293</v>
      </c>
      <c r="AL23" s="299">
        <v>2</v>
      </c>
      <c r="BL23" s="166"/>
      <c r="BM23" s="11"/>
      <c r="BO23" s="56" t="s">
        <v>480</v>
      </c>
      <c r="BP23" s="77"/>
      <c r="BQ23">
        <v>1.1000000000000001</v>
      </c>
      <c r="BY23" s="341" t="s">
        <v>1219</v>
      </c>
      <c r="BZ23" s="1">
        <v>2</v>
      </c>
      <c r="CA23" s="347">
        <v>1</v>
      </c>
    </row>
    <row r="24" spans="2:79" ht="35.25" customHeight="1" thickTop="1" thickBot="1">
      <c r="B24" s="52" t="s">
        <v>415</v>
      </c>
      <c r="C24" s="43" t="s">
        <v>319</v>
      </c>
      <c r="D24" s="407">
        <f>VLOOKUP(C24,AU2:AV7,2,0)</f>
        <v>0</v>
      </c>
      <c r="E24" s="411"/>
      <c r="F24" s="371"/>
      <c r="G24" s="371"/>
      <c r="H24" s="371"/>
      <c r="I24" s="29"/>
      <c r="J24" s="29"/>
      <c r="K24" s="29"/>
      <c r="L24" s="29"/>
      <c r="M24" s="29"/>
      <c r="N24" s="439"/>
      <c r="O24" s="439"/>
      <c r="P24" s="439"/>
      <c r="Q24" s="439"/>
      <c r="R24" s="439"/>
      <c r="U24" s="285" t="s">
        <v>965</v>
      </c>
      <c r="V24" s="286">
        <f t="shared" si="0"/>
        <v>430.5</v>
      </c>
      <c r="AA24" s="15" t="s">
        <v>262</v>
      </c>
      <c r="AB24">
        <v>2</v>
      </c>
      <c r="AC24">
        <v>2</v>
      </c>
      <c r="AE24" s="1"/>
      <c r="AF24" s="287" t="s">
        <v>1018</v>
      </c>
      <c r="AG24" s="285">
        <v>2</v>
      </c>
      <c r="AK24" s="298" t="s">
        <v>349</v>
      </c>
      <c r="AL24" s="299">
        <v>2</v>
      </c>
      <c r="BL24" s="11"/>
      <c r="BM24" s="11"/>
      <c r="BO24" s="56" t="s">
        <v>481</v>
      </c>
      <c r="BP24" s="78"/>
      <c r="BQ24">
        <v>1.1000000000000001</v>
      </c>
      <c r="BY24" s="341" t="s">
        <v>280</v>
      </c>
      <c r="BZ24" s="1">
        <v>3</v>
      </c>
      <c r="CA24" s="346">
        <v>2</v>
      </c>
    </row>
    <row r="25" spans="2:79" ht="16.5" customHeight="1" thickTop="1" thickBot="1">
      <c r="D25" s="11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  <c r="R25" s="504"/>
      <c r="U25" s="285" t="s">
        <v>966</v>
      </c>
      <c r="V25" s="286">
        <f t="shared" si="0"/>
        <v>430.5</v>
      </c>
      <c r="AA25" s="15" t="s">
        <v>281</v>
      </c>
      <c r="AB25">
        <v>2</v>
      </c>
      <c r="AC25">
        <v>2</v>
      </c>
      <c r="AE25" s="1"/>
      <c r="AF25" s="287" t="s">
        <v>1019</v>
      </c>
      <c r="AG25" s="285">
        <v>2</v>
      </c>
      <c r="AK25" s="298" t="s">
        <v>350</v>
      </c>
      <c r="AL25" s="299">
        <v>2</v>
      </c>
      <c r="BL25" s="166"/>
      <c r="BM25" s="11"/>
      <c r="BO25" s="56" t="s">
        <v>482</v>
      </c>
      <c r="BP25" s="79"/>
      <c r="BQ25">
        <v>1.1000000000000001</v>
      </c>
      <c r="BY25" s="341" t="s">
        <v>1174</v>
      </c>
      <c r="BZ25" s="1">
        <v>3</v>
      </c>
      <c r="CA25" s="347">
        <v>1</v>
      </c>
    </row>
    <row r="26" spans="2:79" ht="15.75" customHeight="1" thickTop="1" thickBot="1">
      <c r="B26" s="498" t="s">
        <v>402</v>
      </c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500"/>
      <c r="U26" s="285" t="s">
        <v>967</v>
      </c>
      <c r="V26" s="286">
        <f t="shared" si="0"/>
        <v>430.5</v>
      </c>
      <c r="AA26" s="15" t="s">
        <v>1220</v>
      </c>
      <c r="AB26">
        <v>3</v>
      </c>
      <c r="AC26">
        <v>3</v>
      </c>
      <c r="AE26" s="1"/>
      <c r="AF26" s="287" t="s">
        <v>1020</v>
      </c>
      <c r="AG26" s="285">
        <v>2</v>
      </c>
      <c r="AK26" s="298" t="s">
        <v>351</v>
      </c>
      <c r="AL26" s="299">
        <v>2</v>
      </c>
      <c r="BB26" s="44"/>
      <c r="BL26" s="166"/>
      <c r="BM26" s="11"/>
      <c r="BO26" s="56" t="s">
        <v>483</v>
      </c>
      <c r="BP26" s="80"/>
      <c r="BQ26">
        <v>1.1000000000000001</v>
      </c>
      <c r="BY26" s="341" t="s">
        <v>259</v>
      </c>
      <c r="BZ26" s="1">
        <v>2</v>
      </c>
      <c r="CA26" s="346">
        <v>2</v>
      </c>
    </row>
    <row r="27" spans="2:79" ht="16.5" customHeight="1" thickTop="1" thickBot="1">
      <c r="B27" s="501"/>
      <c r="C27" s="502"/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O27" s="502"/>
      <c r="P27" s="502"/>
      <c r="Q27" s="502"/>
      <c r="R27" s="503"/>
      <c r="U27" s="285" t="s">
        <v>968</v>
      </c>
      <c r="V27" s="286">
        <f t="shared" si="0"/>
        <v>430.5</v>
      </c>
      <c r="AA27" s="15" t="s">
        <v>265</v>
      </c>
      <c r="AB27">
        <v>2</v>
      </c>
      <c r="AC27">
        <v>2</v>
      </c>
      <c r="AE27" s="1"/>
      <c r="AF27" s="287" t="s">
        <v>1021</v>
      </c>
      <c r="AG27" s="285">
        <v>2</v>
      </c>
      <c r="AK27" s="298" t="s">
        <v>352</v>
      </c>
      <c r="AL27" s="299">
        <v>2</v>
      </c>
      <c r="BA27" s="29"/>
      <c r="BB27" s="44"/>
      <c r="BL27" s="166"/>
      <c r="BM27" s="11"/>
      <c r="BO27" s="56" t="s">
        <v>484</v>
      </c>
      <c r="BP27" s="81"/>
      <c r="BQ27">
        <v>1.1000000000000001</v>
      </c>
      <c r="BY27" s="341" t="s">
        <v>1175</v>
      </c>
      <c r="BZ27" s="1">
        <v>2</v>
      </c>
      <c r="CA27" s="347">
        <v>1</v>
      </c>
    </row>
    <row r="28" spans="2:79" ht="15.75" customHeight="1" thickTop="1" thickBot="1">
      <c r="B28" s="404" t="s">
        <v>1590</v>
      </c>
      <c r="C28" s="486" t="s">
        <v>1589</v>
      </c>
      <c r="D28" s="486"/>
      <c r="E28" s="26"/>
      <c r="F28" s="26"/>
      <c r="G28" s="26"/>
      <c r="H28" s="26"/>
      <c r="I28" s="26"/>
      <c r="J28" s="351"/>
      <c r="K28" s="351"/>
      <c r="L28" s="351"/>
      <c r="M28" s="351"/>
      <c r="N28" s="475" t="s">
        <v>1591</v>
      </c>
      <c r="O28" s="476"/>
      <c r="P28" s="476"/>
      <c r="Q28" s="476"/>
      <c r="R28" s="477"/>
      <c r="U28" s="285" t="s">
        <v>969</v>
      </c>
      <c r="V28" s="286">
        <f t="shared" si="0"/>
        <v>430.5</v>
      </c>
      <c r="X28" t="s">
        <v>319</v>
      </c>
      <c r="Y28">
        <v>0</v>
      </c>
      <c r="AA28" s="15" t="s">
        <v>253</v>
      </c>
      <c r="AB28">
        <v>1</v>
      </c>
      <c r="AC28">
        <v>2</v>
      </c>
      <c r="AE28" s="1"/>
      <c r="AF28" s="287" t="s">
        <v>1022</v>
      </c>
      <c r="AG28" s="285">
        <v>2</v>
      </c>
      <c r="AK28" s="301" t="s">
        <v>380</v>
      </c>
      <c r="AL28" s="299">
        <v>1</v>
      </c>
      <c r="BA28" s="29"/>
      <c r="BB28" s="44"/>
      <c r="BL28" s="11"/>
      <c r="BM28" s="11"/>
      <c r="BO28" s="56" t="s">
        <v>485</v>
      </c>
      <c r="BP28" s="82"/>
      <c r="BQ28">
        <v>1.1000000000000001</v>
      </c>
      <c r="BY28" s="341" t="s">
        <v>260</v>
      </c>
      <c r="BZ28" s="1">
        <v>2</v>
      </c>
      <c r="CA28" s="346">
        <v>2</v>
      </c>
    </row>
    <row r="29" spans="2:79" ht="16.5" customHeight="1" thickTop="1" thickBot="1">
      <c r="B29" s="405" t="s">
        <v>312</v>
      </c>
      <c r="C29" s="497" t="s">
        <v>1588</v>
      </c>
      <c r="D29" s="497"/>
      <c r="E29" s="27"/>
      <c r="F29" s="27"/>
      <c r="G29" s="27"/>
      <c r="H29" s="27"/>
      <c r="I29" s="27"/>
      <c r="J29" s="352"/>
      <c r="K29" s="352"/>
      <c r="L29" s="352"/>
      <c r="M29" s="352"/>
      <c r="N29" s="434" t="s">
        <v>313</v>
      </c>
      <c r="O29" s="435"/>
      <c r="P29" s="435"/>
      <c r="Q29" s="435"/>
      <c r="R29" s="436"/>
      <c r="U29" s="285" t="s">
        <v>970</v>
      </c>
      <c r="V29" s="286">
        <f t="shared" si="0"/>
        <v>430.5</v>
      </c>
      <c r="X29" t="s">
        <v>412</v>
      </c>
      <c r="Y29">
        <v>-1</v>
      </c>
      <c r="AA29" s="15" t="s">
        <v>990</v>
      </c>
      <c r="AB29">
        <v>2</v>
      </c>
      <c r="AC29">
        <v>2</v>
      </c>
      <c r="AE29" s="1"/>
      <c r="AF29" s="287" t="s">
        <v>1023</v>
      </c>
      <c r="AG29" s="285">
        <v>2</v>
      </c>
      <c r="AK29" s="298" t="s">
        <v>378</v>
      </c>
      <c r="AL29" s="299">
        <v>2</v>
      </c>
      <c r="AZ29" s="29" t="s">
        <v>319</v>
      </c>
      <c r="BA29" s="29" t="s">
        <v>319</v>
      </c>
      <c r="BB29" s="44">
        <v>0</v>
      </c>
      <c r="BL29" s="166"/>
      <c r="BM29" s="11"/>
      <c r="BO29" s="56" t="s">
        <v>486</v>
      </c>
      <c r="BP29" s="83"/>
      <c r="BQ29">
        <v>1.1000000000000001</v>
      </c>
      <c r="BY29" s="341" t="s">
        <v>1176</v>
      </c>
      <c r="BZ29" s="1">
        <v>2</v>
      </c>
      <c r="CA29" s="347">
        <v>1</v>
      </c>
    </row>
    <row r="30" spans="2:79" ht="17.25" thickTop="1" thickBot="1">
      <c r="U30" s="285" t="s">
        <v>971</v>
      </c>
      <c r="V30" s="286">
        <v>0</v>
      </c>
      <c r="X30" t="s">
        <v>413</v>
      </c>
      <c r="Y30">
        <v>1</v>
      </c>
      <c r="AA30" s="15" t="s">
        <v>266</v>
      </c>
      <c r="AB30">
        <v>2</v>
      </c>
      <c r="AC30">
        <v>2</v>
      </c>
      <c r="AE30" s="1"/>
      <c r="AF30" s="287" t="s">
        <v>1024</v>
      </c>
      <c r="AG30" s="285">
        <v>2</v>
      </c>
      <c r="AK30" s="298" t="s">
        <v>1294</v>
      </c>
      <c r="AL30" s="299">
        <v>2</v>
      </c>
      <c r="AZ30" t="s">
        <v>711</v>
      </c>
      <c r="BA30" t="s">
        <v>711</v>
      </c>
      <c r="BB30">
        <v>4.6212857142857144</v>
      </c>
      <c r="BL30" s="166"/>
      <c r="BM30" s="11"/>
      <c r="BO30" s="56" t="s">
        <v>487</v>
      </c>
      <c r="BP30" s="84"/>
      <c r="BQ30">
        <v>1.1000000000000001</v>
      </c>
      <c r="BY30" s="341" t="s">
        <v>294</v>
      </c>
      <c r="BZ30" s="1">
        <v>3</v>
      </c>
      <c r="CA30" s="348">
        <v>3</v>
      </c>
    </row>
    <row r="31" spans="2:79" ht="15.75" customHeight="1" thickTop="1" thickBot="1">
      <c r="B31" s="482" t="s">
        <v>237</v>
      </c>
      <c r="C31" s="479" t="s">
        <v>235</v>
      </c>
      <c r="D31" s="448" t="s">
        <v>238</v>
      </c>
      <c r="E31" s="41" t="s">
        <v>1126</v>
      </c>
      <c r="F31" s="41" t="s">
        <v>1128</v>
      </c>
      <c r="G31" s="41" t="s">
        <v>1129</v>
      </c>
      <c r="H31" s="41" t="s">
        <v>1131</v>
      </c>
      <c r="I31" s="41" t="s">
        <v>1257</v>
      </c>
      <c r="J31" s="41" t="s">
        <v>1260</v>
      </c>
      <c r="K31" s="41" t="s">
        <v>1261</v>
      </c>
      <c r="L31" s="41" t="s">
        <v>1262</v>
      </c>
      <c r="M31" s="41" t="s">
        <v>1263</v>
      </c>
      <c r="N31" s="446" t="s">
        <v>245</v>
      </c>
      <c r="O31" s="447"/>
      <c r="P31" s="41" t="s">
        <v>1138</v>
      </c>
      <c r="Q31" s="41" t="s">
        <v>1139</v>
      </c>
      <c r="R31" s="415" t="s">
        <v>240</v>
      </c>
      <c r="S31" s="493" t="s">
        <v>401</v>
      </c>
      <c r="T31" s="487" t="s">
        <v>1586</v>
      </c>
      <c r="U31" s="285" t="s">
        <v>972</v>
      </c>
      <c r="V31" s="286">
        <v>0</v>
      </c>
      <c r="AA31" s="15" t="s">
        <v>267</v>
      </c>
      <c r="AB31">
        <v>3</v>
      </c>
      <c r="AC31">
        <v>2</v>
      </c>
      <c r="AE31" s="1"/>
      <c r="AF31" s="287" t="s">
        <v>1025</v>
      </c>
      <c r="AG31" s="285">
        <v>2</v>
      </c>
      <c r="AK31" s="298" t="s">
        <v>328</v>
      </c>
      <c r="AL31" s="299">
        <v>2</v>
      </c>
      <c r="AZ31" t="s">
        <v>712</v>
      </c>
      <c r="BA31" t="s">
        <v>712</v>
      </c>
      <c r="BB31">
        <v>5.0430000000000001</v>
      </c>
      <c r="BL31" s="11"/>
      <c r="BM31" s="11"/>
      <c r="BO31" s="56" t="s">
        <v>488</v>
      </c>
      <c r="BP31" s="85"/>
      <c r="BQ31">
        <v>1.1000000000000001</v>
      </c>
      <c r="BY31" s="341" t="s">
        <v>1177</v>
      </c>
      <c r="BZ31" s="1">
        <v>3</v>
      </c>
      <c r="CA31" s="348">
        <v>3</v>
      </c>
    </row>
    <row r="32" spans="2:79" ht="29.25" customHeight="1" thickTop="1" thickBot="1">
      <c r="B32" s="483"/>
      <c r="C32" s="480"/>
      <c r="D32" s="449"/>
      <c r="E32" s="290" t="s">
        <v>1127</v>
      </c>
      <c r="F32" s="50" t="s">
        <v>239</v>
      </c>
      <c r="G32" s="50" t="s">
        <v>1130</v>
      </c>
      <c r="H32" s="50" t="s">
        <v>1132</v>
      </c>
      <c r="I32" s="290" t="s">
        <v>1258</v>
      </c>
      <c r="J32" s="290" t="s">
        <v>1259</v>
      </c>
      <c r="K32" s="290" t="s">
        <v>1259</v>
      </c>
      <c r="L32" s="290" t="s">
        <v>1259</v>
      </c>
      <c r="M32" s="290" t="s">
        <v>1259</v>
      </c>
      <c r="N32" s="50" t="s">
        <v>1136</v>
      </c>
      <c r="O32" s="50" t="s">
        <v>1137</v>
      </c>
      <c r="P32" s="290" t="s">
        <v>1141</v>
      </c>
      <c r="Q32" s="50" t="s">
        <v>1140</v>
      </c>
      <c r="R32" s="416" t="s">
        <v>241</v>
      </c>
      <c r="S32" s="494"/>
      <c r="T32" s="488"/>
      <c r="U32" s="285" t="s">
        <v>973</v>
      </c>
      <c r="V32" s="286">
        <v>0</v>
      </c>
      <c r="AA32" s="15" t="s">
        <v>282</v>
      </c>
      <c r="AB32">
        <v>3</v>
      </c>
      <c r="AC32">
        <v>2</v>
      </c>
      <c r="AE32" s="1"/>
      <c r="AF32" s="287" t="s">
        <v>1026</v>
      </c>
      <c r="AG32" s="285">
        <v>2</v>
      </c>
      <c r="AK32" s="298" t="s">
        <v>364</v>
      </c>
      <c r="AL32" s="299">
        <v>2</v>
      </c>
      <c r="AZ32" t="s">
        <v>713</v>
      </c>
      <c r="BA32" t="s">
        <v>713</v>
      </c>
      <c r="BB32">
        <v>5.5174285714285718</v>
      </c>
      <c r="BL32" s="166"/>
      <c r="BM32" s="11"/>
      <c r="BO32" s="56" t="s">
        <v>489</v>
      </c>
      <c r="BP32" s="86"/>
      <c r="BQ32">
        <v>1.1000000000000001</v>
      </c>
      <c r="BY32" s="341" t="s">
        <v>989</v>
      </c>
      <c r="BZ32" s="1">
        <v>2</v>
      </c>
      <c r="CA32" s="346">
        <v>2</v>
      </c>
    </row>
    <row r="33" spans="2:79" ht="20.100000000000001" customHeight="1" thickTop="1" thickBot="1">
      <c r="B33" s="443"/>
      <c r="C33" s="19" t="s">
        <v>0</v>
      </c>
      <c r="D33" s="34">
        <v>0</v>
      </c>
      <c r="E33" s="20">
        <f>HLOOKUP($D$21,'Cenniki korpusów'!$C$2:$AZ$322,'Cenniki korpusów'!A4,0)</f>
        <v>0</v>
      </c>
      <c r="F33" s="304">
        <f>'Wycena frontów MDF'!AT5</f>
        <v>16.7895</v>
      </c>
      <c r="G33" s="20">
        <f>HLOOKUP($D$8,'Cennik Frontów MFC'!$B$2:$F$321,'Cennik Frontów MFC'!G3,0)</f>
        <v>0</v>
      </c>
      <c r="H33" s="20">
        <f>IF($D$6=1,G33,IF($D$6=2,F33,IF($D$6=3,F33,0)))</f>
        <v>0</v>
      </c>
      <c r="I33" s="20"/>
      <c r="J33" s="20"/>
      <c r="K33" s="20"/>
      <c r="L33" s="20"/>
      <c r="M33" s="20"/>
      <c r="N33" s="406" t="str">
        <f>IF(D33&gt;0,$C$23,$X$28)</f>
        <v>Wybierz</v>
      </c>
      <c r="O33" s="293" t="s">
        <v>319</v>
      </c>
      <c r="P33" s="47">
        <v>1</v>
      </c>
      <c r="Q33" s="20">
        <f>(VLOOKUP(N33,$AZ$29:$BB$145,3,0)+IF($D$24&gt;0,3.5,0))*P33</f>
        <v>0</v>
      </c>
      <c r="R33" s="417">
        <f>SUM(Q33,P33,M33,L33,K33,J33,I33,H33,E33)*D33</f>
        <v>0</v>
      </c>
      <c r="S33" s="412">
        <f>SUM($D$33:$D$37)</f>
        <v>0</v>
      </c>
      <c r="T33" s="403">
        <f>(IF($D$6=4,wagi!D9,wagi!F9))*D33</f>
        <v>0</v>
      </c>
      <c r="U33" s="285" t="s">
        <v>974</v>
      </c>
      <c r="V33" s="286">
        <v>0</v>
      </c>
      <c r="X33" t="s">
        <v>319</v>
      </c>
      <c r="AA33" s="15" t="s">
        <v>296</v>
      </c>
      <c r="AB33">
        <v>3</v>
      </c>
      <c r="AC33">
        <v>2</v>
      </c>
      <c r="AE33" s="1"/>
      <c r="AF33" s="287" t="s">
        <v>1027</v>
      </c>
      <c r="AG33" s="285">
        <v>3</v>
      </c>
      <c r="AK33" s="301" t="s">
        <v>1295</v>
      </c>
      <c r="AL33" s="299">
        <v>1</v>
      </c>
      <c r="AZ33" t="s">
        <v>714</v>
      </c>
      <c r="BA33" t="s">
        <v>714</v>
      </c>
      <c r="BB33">
        <v>6.3081428571428573</v>
      </c>
      <c r="BL33" s="11"/>
      <c r="BM33" s="11"/>
      <c r="BO33" s="56" t="s">
        <v>490</v>
      </c>
      <c r="BP33" s="87"/>
      <c r="BQ33">
        <v>1.1000000000000001</v>
      </c>
      <c r="BY33" s="341" t="s">
        <v>1178</v>
      </c>
      <c r="BZ33" s="1">
        <v>2</v>
      </c>
      <c r="CA33" s="347">
        <v>1</v>
      </c>
    </row>
    <row r="34" spans="2:79" ht="20.100000000000001" customHeight="1" thickTop="1" thickBot="1">
      <c r="B34" s="444"/>
      <c r="C34" s="2" t="s">
        <v>1</v>
      </c>
      <c r="D34" s="35">
        <v>0</v>
      </c>
      <c r="E34" s="3">
        <f>HLOOKUP($D$21,'Cenniki korpusów'!$C$2:$AZ$322,'Cenniki korpusów'!A5,0)</f>
        <v>0</v>
      </c>
      <c r="F34" s="3">
        <f>'Wycena frontów MDF'!AT6</f>
        <v>16.7895</v>
      </c>
      <c r="G34" s="3">
        <f>HLOOKUP($D$8,'Cennik Frontów MFC'!$B$2:$F$321,'Cennik Frontów MFC'!G4,0)</f>
        <v>0</v>
      </c>
      <c r="H34" s="3">
        <f t="shared" ref="H34:H97" si="1">IF($D$6=1,G34,IF($D$6=2,F34,IF($D$6=3,F34,0)))</f>
        <v>0</v>
      </c>
      <c r="I34" s="3"/>
      <c r="J34" s="3"/>
      <c r="K34" s="3"/>
      <c r="L34" s="3"/>
      <c r="M34" s="3"/>
      <c r="N34" s="292" t="str">
        <f t="shared" ref="N34:N97" si="2">IF(D34&gt;0,$C$23,$X$28)</f>
        <v>Wybierz</v>
      </c>
      <c r="O34" s="292" t="s">
        <v>319</v>
      </c>
      <c r="P34" s="45">
        <v>1</v>
      </c>
      <c r="Q34" s="3">
        <f t="shared" ref="Q34:Q97" si="3">(VLOOKUP(N34,$AZ$29:$BB$145,3,0)+IF($D$24&gt;0,3.5,0))*P34</f>
        <v>0</v>
      </c>
      <c r="R34" s="418">
        <f t="shared" ref="R34:R97" si="4">SUM(Q34,P34,M34,L34,K34,J34,I34,H34,E34)*D34</f>
        <v>0</v>
      </c>
      <c r="S34" s="412">
        <f t="shared" ref="S34:S37" si="5">SUM($D$33:$D$37)</f>
        <v>0</v>
      </c>
      <c r="T34" s="403">
        <f>(IF($D$6=4,wagi!D10,wagi!F10))*D34</f>
        <v>0</v>
      </c>
      <c r="U34" s="285" t="s">
        <v>975</v>
      </c>
      <c r="V34" s="286">
        <v>0</v>
      </c>
      <c r="X34" t="s">
        <v>1142</v>
      </c>
      <c r="AA34" s="15" t="s">
        <v>283</v>
      </c>
      <c r="AB34">
        <v>3</v>
      </c>
      <c r="AC34">
        <v>3</v>
      </c>
      <c r="AE34" s="1"/>
      <c r="AF34" s="287" t="s">
        <v>1028</v>
      </c>
      <c r="AG34" s="285">
        <v>3</v>
      </c>
      <c r="AK34" s="301" t="s">
        <v>384</v>
      </c>
      <c r="AL34" s="299">
        <v>1</v>
      </c>
      <c r="AZ34" t="s">
        <v>715</v>
      </c>
      <c r="BA34" t="s">
        <v>715</v>
      </c>
      <c r="BB34">
        <v>6.6947142857142863</v>
      </c>
      <c r="BL34" s="166"/>
      <c r="BM34" s="11"/>
      <c r="BO34" s="56" t="s">
        <v>491</v>
      </c>
      <c r="BP34" s="88"/>
      <c r="BQ34">
        <v>1.1000000000000001</v>
      </c>
      <c r="BY34" s="342" t="s">
        <v>250</v>
      </c>
      <c r="BZ34" s="1">
        <v>1</v>
      </c>
      <c r="CA34" s="346">
        <v>2</v>
      </c>
    </row>
    <row r="35" spans="2:79" ht="20.100000000000001" customHeight="1" thickTop="1" thickBot="1">
      <c r="B35" s="444"/>
      <c r="C35" s="2" t="s">
        <v>2</v>
      </c>
      <c r="D35" s="35">
        <v>0</v>
      </c>
      <c r="E35" s="3">
        <f>HLOOKUP($D$21,'Cenniki korpusów'!$C$2:$AZ$322,'Cenniki korpusów'!A6,0)</f>
        <v>0</v>
      </c>
      <c r="F35" s="3">
        <f>'Wycena frontów MDF'!AT7</f>
        <v>16.7895</v>
      </c>
      <c r="G35" s="3">
        <f>HLOOKUP($D$8,'Cennik Frontów MFC'!$B$2:$F$321,'Cennik Frontów MFC'!G5,0)</f>
        <v>0</v>
      </c>
      <c r="H35" s="3">
        <f t="shared" si="1"/>
        <v>0</v>
      </c>
      <c r="I35" s="3"/>
      <c r="J35" s="3"/>
      <c r="K35" s="3"/>
      <c r="L35" s="3"/>
      <c r="M35" s="3"/>
      <c r="N35" s="292" t="str">
        <f t="shared" si="2"/>
        <v>Wybierz</v>
      </c>
      <c r="O35" s="292" t="s">
        <v>319</v>
      </c>
      <c r="P35" s="45">
        <v>1</v>
      </c>
      <c r="Q35" s="3">
        <f t="shared" si="3"/>
        <v>0</v>
      </c>
      <c r="R35" s="418">
        <f t="shared" si="4"/>
        <v>0</v>
      </c>
      <c r="S35" s="412">
        <f t="shared" si="5"/>
        <v>0</v>
      </c>
      <c r="T35" s="403">
        <f>(IF($D$6=4,wagi!D11,wagi!F11))*D35</f>
        <v>0</v>
      </c>
      <c r="U35" s="285" t="s">
        <v>976</v>
      </c>
      <c r="V35" s="286">
        <v>0</v>
      </c>
      <c r="X35" t="s">
        <v>1143</v>
      </c>
      <c r="AA35" s="15" t="s">
        <v>284</v>
      </c>
      <c r="AB35">
        <v>2</v>
      </c>
      <c r="AC35">
        <v>2</v>
      </c>
      <c r="AE35" s="1"/>
      <c r="AF35" s="287" t="s">
        <v>1029</v>
      </c>
      <c r="AG35" s="285">
        <v>3</v>
      </c>
      <c r="AK35" s="298" t="s">
        <v>1296</v>
      </c>
      <c r="AL35" s="299">
        <v>2</v>
      </c>
      <c r="AZ35" t="s">
        <v>716</v>
      </c>
      <c r="BA35" t="s">
        <v>716</v>
      </c>
      <c r="BB35">
        <v>7.3448571428571432</v>
      </c>
      <c r="BL35" s="166"/>
      <c r="BM35" s="11"/>
      <c r="BO35" s="56" t="s">
        <v>492</v>
      </c>
      <c r="BP35" s="89"/>
      <c r="BQ35">
        <v>1.1000000000000001</v>
      </c>
      <c r="BY35" s="342" t="s">
        <v>1179</v>
      </c>
      <c r="BZ35" s="1">
        <v>1</v>
      </c>
      <c r="CA35" s="347">
        <v>1</v>
      </c>
    </row>
    <row r="36" spans="2:79" ht="20.100000000000001" customHeight="1" thickTop="1" thickBot="1">
      <c r="B36" s="444"/>
      <c r="C36" s="2" t="s">
        <v>3</v>
      </c>
      <c r="D36" s="35">
        <v>0</v>
      </c>
      <c r="E36" s="3">
        <f>HLOOKUP($D$21,'Cenniki korpusów'!$C$2:$AZ$322,'Cenniki korpusów'!A7,0)</f>
        <v>0</v>
      </c>
      <c r="F36" s="3">
        <f>'Wycena frontów MDF'!AT8</f>
        <v>16.7895</v>
      </c>
      <c r="G36" s="3">
        <f>HLOOKUP($D$8,'Cennik Frontów MFC'!$B$2:$F$321,'Cennik Frontów MFC'!G6,0)</f>
        <v>0</v>
      </c>
      <c r="H36" s="3">
        <f t="shared" si="1"/>
        <v>0</v>
      </c>
      <c r="I36" s="3"/>
      <c r="J36" s="3"/>
      <c r="K36" s="3"/>
      <c r="L36" s="3"/>
      <c r="M36" s="3"/>
      <c r="N36" s="292" t="str">
        <f t="shared" si="2"/>
        <v>Wybierz</v>
      </c>
      <c r="O36" s="292" t="s">
        <v>319</v>
      </c>
      <c r="P36" s="45">
        <v>1</v>
      </c>
      <c r="Q36" s="3">
        <f t="shared" si="3"/>
        <v>0</v>
      </c>
      <c r="R36" s="418">
        <f t="shared" si="4"/>
        <v>0</v>
      </c>
      <c r="S36" s="412">
        <f t="shared" si="5"/>
        <v>0</v>
      </c>
      <c r="T36" s="403">
        <f>(IF($D$6=4,wagi!D12,wagi!F12))*D36</f>
        <v>0</v>
      </c>
      <c r="U36" s="285" t="s">
        <v>977</v>
      </c>
      <c r="V36" s="286">
        <v>0</v>
      </c>
      <c r="X36" t="s">
        <v>1144</v>
      </c>
      <c r="AA36" s="15" t="s">
        <v>285</v>
      </c>
      <c r="AB36">
        <v>2</v>
      </c>
      <c r="AC36">
        <v>2</v>
      </c>
      <c r="AE36" s="1"/>
      <c r="AF36" s="287" t="s">
        <v>1030</v>
      </c>
      <c r="AG36" s="285">
        <v>3</v>
      </c>
      <c r="AK36" s="301" t="s">
        <v>1297</v>
      </c>
      <c r="AL36" s="299">
        <v>1</v>
      </c>
      <c r="AZ36" t="s">
        <v>717</v>
      </c>
      <c r="BA36" t="s">
        <v>717</v>
      </c>
      <c r="BB36">
        <v>7.4854285714285709</v>
      </c>
      <c r="BL36" s="11"/>
      <c r="BM36" s="11"/>
      <c r="BO36" s="56" t="s">
        <v>493</v>
      </c>
      <c r="BP36" s="90"/>
      <c r="BQ36">
        <v>1.1000000000000001</v>
      </c>
      <c r="BY36" s="342" t="s">
        <v>261</v>
      </c>
      <c r="BZ36" s="1">
        <v>2</v>
      </c>
      <c r="CA36" s="346">
        <v>2</v>
      </c>
    </row>
    <row r="37" spans="2:79" ht="20.100000000000001" customHeight="1" thickTop="1" thickBot="1">
      <c r="B37" s="445"/>
      <c r="C37" s="21" t="s">
        <v>4</v>
      </c>
      <c r="D37" s="36">
        <v>0</v>
      </c>
      <c r="E37" s="22">
        <f>HLOOKUP($D$21,'Cenniki korpusów'!$C$2:$AZ$322,'Cenniki korpusów'!A8,0)</f>
        <v>0</v>
      </c>
      <c r="F37" s="22">
        <f>'Wycena frontów MDF'!AT9</f>
        <v>16.7895</v>
      </c>
      <c r="G37" s="22">
        <f>HLOOKUP($D$8,'Cennik Frontów MFC'!$B$2:$F$321,'Cennik Frontów MFC'!G7,0)</f>
        <v>0</v>
      </c>
      <c r="H37" s="22">
        <f t="shared" si="1"/>
        <v>0</v>
      </c>
      <c r="I37" s="22"/>
      <c r="J37" s="22"/>
      <c r="K37" s="22"/>
      <c r="L37" s="22"/>
      <c r="M37" s="22"/>
      <c r="N37" s="294" t="str">
        <f t="shared" si="2"/>
        <v>Wybierz</v>
      </c>
      <c r="O37" s="294" t="s">
        <v>319</v>
      </c>
      <c r="P37" s="46">
        <v>1</v>
      </c>
      <c r="Q37" s="22">
        <f t="shared" si="3"/>
        <v>0</v>
      </c>
      <c r="R37" s="419">
        <f t="shared" si="4"/>
        <v>0</v>
      </c>
      <c r="S37" s="412">
        <f t="shared" si="5"/>
        <v>0</v>
      </c>
      <c r="T37" s="403">
        <f>(IF($D$6=4,wagi!D13,wagi!F13))*D37</f>
        <v>0</v>
      </c>
      <c r="U37" s="285" t="s">
        <v>978</v>
      </c>
      <c r="V37" s="286">
        <v>0</v>
      </c>
      <c r="X37" t="s">
        <v>1145</v>
      </c>
      <c r="AA37" s="15" t="s">
        <v>279</v>
      </c>
      <c r="AB37">
        <v>3</v>
      </c>
      <c r="AC37">
        <v>2</v>
      </c>
      <c r="AE37" s="1"/>
      <c r="AF37" s="287" t="s">
        <v>1031</v>
      </c>
      <c r="AG37" s="285">
        <v>3</v>
      </c>
      <c r="AK37" s="298" t="s">
        <v>1298</v>
      </c>
      <c r="AL37" s="299">
        <v>2</v>
      </c>
      <c r="AZ37" t="s">
        <v>718</v>
      </c>
      <c r="BA37" t="s">
        <v>718</v>
      </c>
      <c r="BB37">
        <v>8.0828571428571419</v>
      </c>
      <c r="BL37" s="166"/>
      <c r="BM37" s="11"/>
      <c r="BO37" s="56" t="s">
        <v>494</v>
      </c>
      <c r="BP37" s="91"/>
      <c r="BQ37">
        <v>1.1000000000000001</v>
      </c>
      <c r="BY37" s="342" t="s">
        <v>1180</v>
      </c>
      <c r="BZ37" s="1">
        <v>2</v>
      </c>
      <c r="CA37" s="347">
        <v>1</v>
      </c>
    </row>
    <row r="38" spans="2:79" ht="20.100000000000001" customHeight="1" thickTop="1" thickBot="1">
      <c r="B38" s="440"/>
      <c r="C38" s="19" t="s">
        <v>5</v>
      </c>
      <c r="D38" s="34">
        <v>0</v>
      </c>
      <c r="E38" s="20">
        <f>HLOOKUP($D$21,'Cenniki korpusów'!$C$2:$AZ$322,'Cenniki korpusów'!A9,0)</f>
        <v>0</v>
      </c>
      <c r="F38" s="20">
        <f>'Wycena frontów MDF'!AT10</f>
        <v>33.579000000000001</v>
      </c>
      <c r="G38" s="20">
        <f>HLOOKUP($D$8,'Cennik Frontów MFC'!$B$2:$F$321,'Cennik Frontów MFC'!G8,0)</f>
        <v>0</v>
      </c>
      <c r="H38" s="20">
        <f t="shared" si="1"/>
        <v>0</v>
      </c>
      <c r="I38" s="20"/>
      <c r="J38" s="20"/>
      <c r="K38" s="20"/>
      <c r="L38" s="20"/>
      <c r="M38" s="20"/>
      <c r="N38" s="293" t="str">
        <f t="shared" si="2"/>
        <v>Wybierz</v>
      </c>
      <c r="O38" s="293"/>
      <c r="P38" s="47">
        <v>2</v>
      </c>
      <c r="Q38" s="20">
        <f t="shared" si="3"/>
        <v>0</v>
      </c>
      <c r="R38" s="417">
        <f t="shared" si="4"/>
        <v>0</v>
      </c>
      <c r="S38" s="413">
        <f>SUM($D$38:$D$42)</f>
        <v>0</v>
      </c>
      <c r="T38" s="403">
        <f>(IF($D$6=4,wagi!D14,wagi!F14))*D38</f>
        <v>0</v>
      </c>
      <c r="U38" s="285" t="s">
        <v>979</v>
      </c>
      <c r="V38" s="286">
        <v>0</v>
      </c>
      <c r="X38" t="s">
        <v>1146</v>
      </c>
      <c r="AA38" s="15" t="s">
        <v>275</v>
      </c>
      <c r="AB38">
        <v>3</v>
      </c>
      <c r="AC38">
        <v>2</v>
      </c>
      <c r="AE38" s="1"/>
      <c r="AF38" s="287" t="s">
        <v>1032</v>
      </c>
      <c r="AG38" s="285">
        <v>3</v>
      </c>
      <c r="AK38" s="298" t="s">
        <v>1299</v>
      </c>
      <c r="AL38" s="299">
        <v>2</v>
      </c>
      <c r="AZ38" t="s">
        <v>719</v>
      </c>
      <c r="BA38" t="s">
        <v>719</v>
      </c>
      <c r="BB38">
        <v>8.5045714285714293</v>
      </c>
      <c r="BL38" s="11"/>
      <c r="BM38" s="11"/>
      <c r="BO38" s="56" t="s">
        <v>495</v>
      </c>
      <c r="BP38" s="92"/>
      <c r="BQ38">
        <v>1.1000000000000001</v>
      </c>
      <c r="BY38" s="341" t="s">
        <v>295</v>
      </c>
      <c r="BZ38" s="1">
        <v>3</v>
      </c>
      <c r="CA38" s="346">
        <v>2</v>
      </c>
    </row>
    <row r="39" spans="2:79" ht="20.100000000000001" customHeight="1" thickTop="1" thickBot="1">
      <c r="B39" s="442"/>
      <c r="C39" s="2" t="s">
        <v>6</v>
      </c>
      <c r="D39" s="35">
        <v>0</v>
      </c>
      <c r="E39" s="3">
        <f>HLOOKUP($D$21,'Cenniki korpusów'!$C$2:$AZ$322,'Cenniki korpusów'!A10,0)</f>
        <v>0</v>
      </c>
      <c r="F39" s="3">
        <f>'Wycena frontów MDF'!AT11</f>
        <v>33.579000000000001</v>
      </c>
      <c r="G39" s="3">
        <f>HLOOKUP($D$8,'Cennik Frontów MFC'!$B$2:$F$321,'Cennik Frontów MFC'!G9,0)</f>
        <v>0</v>
      </c>
      <c r="H39" s="3">
        <f t="shared" si="1"/>
        <v>0</v>
      </c>
      <c r="I39" s="3"/>
      <c r="J39" s="3"/>
      <c r="K39" s="3"/>
      <c r="L39" s="3"/>
      <c r="M39" s="3"/>
      <c r="N39" s="292" t="str">
        <f t="shared" si="2"/>
        <v>Wybierz</v>
      </c>
      <c r="O39" s="292"/>
      <c r="P39" s="45">
        <v>2</v>
      </c>
      <c r="Q39" s="3">
        <f t="shared" si="3"/>
        <v>0</v>
      </c>
      <c r="R39" s="418">
        <f t="shared" si="4"/>
        <v>0</v>
      </c>
      <c r="S39" s="413">
        <f t="shared" ref="S39:S42" si="6">SUM($D$38:$D$42)</f>
        <v>0</v>
      </c>
      <c r="T39" s="403">
        <f>(IF($D$6=4,wagi!D15,wagi!F15))*D39</f>
        <v>0</v>
      </c>
      <c r="U39" s="285" t="s">
        <v>980</v>
      </c>
      <c r="V39" s="286">
        <v>0</v>
      </c>
      <c r="X39" t="s">
        <v>1147</v>
      </c>
      <c r="AA39" s="17" t="s">
        <v>255</v>
      </c>
      <c r="AB39">
        <v>1</v>
      </c>
      <c r="AC39">
        <v>2</v>
      </c>
      <c r="AE39" s="1"/>
      <c r="AF39" s="287" t="s">
        <v>1033</v>
      </c>
      <c r="AG39" s="285">
        <v>3</v>
      </c>
      <c r="AK39" s="300" t="s">
        <v>1300</v>
      </c>
      <c r="AL39" s="299">
        <v>3</v>
      </c>
      <c r="AZ39" t="s">
        <v>720</v>
      </c>
      <c r="BA39" t="s">
        <v>720</v>
      </c>
      <c r="BB39">
        <v>9.0668571428571436</v>
      </c>
      <c r="BL39" s="167"/>
      <c r="BM39" s="11"/>
      <c r="BO39" s="56" t="s">
        <v>496</v>
      </c>
      <c r="BP39" s="93"/>
      <c r="BQ39">
        <v>1.1000000000000001</v>
      </c>
      <c r="BY39" s="341" t="s">
        <v>1181</v>
      </c>
      <c r="BZ39" s="1">
        <v>3</v>
      </c>
      <c r="CA39" s="347">
        <v>1</v>
      </c>
    </row>
    <row r="40" spans="2:79" ht="20.100000000000001" customHeight="1" thickTop="1" thickBot="1">
      <c r="B40" s="442"/>
      <c r="C40" s="2" t="s">
        <v>7</v>
      </c>
      <c r="D40" s="35">
        <v>0</v>
      </c>
      <c r="E40" s="3">
        <f>HLOOKUP($D$21,'Cenniki korpusów'!$C$2:$AZ$322,'Cenniki korpusów'!A11,0)</f>
        <v>0</v>
      </c>
      <c r="F40" s="3">
        <f>'Wycena frontów MDF'!AT12</f>
        <v>33.579000000000001</v>
      </c>
      <c r="G40" s="3">
        <f>HLOOKUP($D$8,'Cennik Frontów MFC'!$B$2:$F$321,'Cennik Frontów MFC'!G10,0)</f>
        <v>0</v>
      </c>
      <c r="H40" s="3">
        <f t="shared" si="1"/>
        <v>0</v>
      </c>
      <c r="I40" s="3"/>
      <c r="J40" s="3"/>
      <c r="K40" s="3"/>
      <c r="L40" s="3"/>
      <c r="M40" s="3"/>
      <c r="N40" s="292" t="str">
        <f t="shared" si="2"/>
        <v>Wybierz</v>
      </c>
      <c r="O40" s="292"/>
      <c r="P40" s="45">
        <v>2</v>
      </c>
      <c r="Q40" s="3">
        <f t="shared" si="3"/>
        <v>0</v>
      </c>
      <c r="R40" s="418">
        <f t="shared" si="4"/>
        <v>0</v>
      </c>
      <c r="S40" s="413">
        <f t="shared" si="6"/>
        <v>0</v>
      </c>
      <c r="T40" s="403">
        <f>(IF($D$6=4,wagi!D16,wagi!F16))*D40</f>
        <v>0</v>
      </c>
      <c r="U40" s="285" t="s">
        <v>981</v>
      </c>
      <c r="V40" s="286">
        <v>0</v>
      </c>
      <c r="X40" t="s">
        <v>1148</v>
      </c>
      <c r="AA40" s="14" t="s">
        <v>268</v>
      </c>
      <c r="AB40">
        <v>2</v>
      </c>
      <c r="AC40">
        <v>2</v>
      </c>
      <c r="AE40" s="53"/>
      <c r="AF40" s="287" t="s">
        <v>1034</v>
      </c>
      <c r="AG40" s="285">
        <v>3</v>
      </c>
      <c r="AK40" s="300" t="s">
        <v>1301</v>
      </c>
      <c r="AL40" s="299">
        <v>3</v>
      </c>
      <c r="AZ40" t="s">
        <v>721</v>
      </c>
      <c r="BA40" t="s">
        <v>721</v>
      </c>
      <c r="BB40">
        <v>9.523714285714286</v>
      </c>
      <c r="BL40" s="166"/>
      <c r="BM40" s="11"/>
      <c r="BO40" s="56" t="s">
        <v>497</v>
      </c>
      <c r="BP40" s="94"/>
      <c r="BQ40">
        <v>1.1000000000000001</v>
      </c>
      <c r="BY40" s="341" t="s">
        <v>289</v>
      </c>
      <c r="BZ40" s="1">
        <v>3</v>
      </c>
      <c r="CA40" s="348">
        <v>3</v>
      </c>
    </row>
    <row r="41" spans="2:79" ht="20.100000000000001" customHeight="1" thickTop="1" thickBot="1">
      <c r="B41" s="442"/>
      <c r="C41" s="2" t="s">
        <v>8</v>
      </c>
      <c r="D41" s="35">
        <v>0</v>
      </c>
      <c r="E41" s="3">
        <f>HLOOKUP($D$21,'Cenniki korpusów'!$C$2:$AZ$322,'Cenniki korpusów'!A12,0)</f>
        <v>0</v>
      </c>
      <c r="F41" s="3">
        <f>'Wycena frontów MDF'!AT13</f>
        <v>33.579000000000001</v>
      </c>
      <c r="G41" s="3">
        <f>HLOOKUP($D$8,'Cennik Frontów MFC'!$B$2:$F$321,'Cennik Frontów MFC'!G11,0)</f>
        <v>0</v>
      </c>
      <c r="H41" s="3">
        <f t="shared" si="1"/>
        <v>0</v>
      </c>
      <c r="I41" s="3"/>
      <c r="J41" s="3"/>
      <c r="K41" s="3"/>
      <c r="L41" s="3"/>
      <c r="M41" s="3"/>
      <c r="N41" s="292" t="str">
        <f t="shared" si="2"/>
        <v>Wybierz</v>
      </c>
      <c r="O41" s="292"/>
      <c r="P41" s="45">
        <v>2</v>
      </c>
      <c r="Q41" s="3">
        <f t="shared" si="3"/>
        <v>0</v>
      </c>
      <c r="R41" s="418">
        <f t="shared" si="4"/>
        <v>0</v>
      </c>
      <c r="S41" s="413">
        <f t="shared" si="6"/>
        <v>0</v>
      </c>
      <c r="T41" s="403">
        <f>(IF($D$6=4,wagi!D17,wagi!F17))*D41</f>
        <v>0</v>
      </c>
      <c r="U41" s="285" t="s">
        <v>982</v>
      </c>
      <c r="V41" s="286">
        <v>0</v>
      </c>
      <c r="X41" t="s">
        <v>1149</v>
      </c>
      <c r="AA41" s="15" t="s">
        <v>997</v>
      </c>
      <c r="AB41">
        <v>1</v>
      </c>
      <c r="AC41">
        <v>2</v>
      </c>
      <c r="AE41" s="1"/>
      <c r="AF41" s="287" t="s">
        <v>1035</v>
      </c>
      <c r="AG41" s="285">
        <v>3</v>
      </c>
      <c r="AK41" s="300" t="s">
        <v>1302</v>
      </c>
      <c r="AL41" s="299">
        <v>3</v>
      </c>
      <c r="AZ41" t="s">
        <v>722</v>
      </c>
      <c r="BA41" t="s">
        <v>722</v>
      </c>
      <c r="BB41">
        <v>9.8048571428571432</v>
      </c>
      <c r="BL41" s="166"/>
      <c r="BM41" s="11"/>
      <c r="BO41" s="56" t="s">
        <v>498</v>
      </c>
      <c r="BP41" s="95"/>
      <c r="BQ41">
        <v>1.1000000000000001</v>
      </c>
      <c r="BY41" s="341" t="s">
        <v>1182</v>
      </c>
      <c r="BZ41" s="1">
        <v>3</v>
      </c>
      <c r="CA41" s="348">
        <v>3</v>
      </c>
    </row>
    <row r="42" spans="2:79" ht="20.100000000000001" customHeight="1" thickTop="1" thickBot="1">
      <c r="B42" s="441"/>
      <c r="C42" s="21" t="s">
        <v>9</v>
      </c>
      <c r="D42" s="36">
        <v>0</v>
      </c>
      <c r="E42" s="22">
        <f>HLOOKUP($D$21,'Cenniki korpusów'!$C$2:$AZ$322,'Cenniki korpusów'!A13,0)</f>
        <v>0</v>
      </c>
      <c r="F42" s="22">
        <f>'Wycena frontów MDF'!AT14</f>
        <v>33.579000000000001</v>
      </c>
      <c r="G42" s="22">
        <f>HLOOKUP($D$8,'Cennik Frontów MFC'!$B$2:$F$321,'Cennik Frontów MFC'!G12,0)</f>
        <v>0</v>
      </c>
      <c r="H42" s="22">
        <f t="shared" si="1"/>
        <v>0</v>
      </c>
      <c r="I42" s="22"/>
      <c r="J42" s="22"/>
      <c r="K42" s="22"/>
      <c r="L42" s="22"/>
      <c r="M42" s="22"/>
      <c r="N42" s="294" t="str">
        <f t="shared" si="2"/>
        <v>Wybierz</v>
      </c>
      <c r="O42" s="294"/>
      <c r="P42" s="46">
        <v>2</v>
      </c>
      <c r="Q42" s="22">
        <f t="shared" si="3"/>
        <v>0</v>
      </c>
      <c r="R42" s="419">
        <f t="shared" si="4"/>
        <v>0</v>
      </c>
      <c r="S42" s="413">
        <f t="shared" si="6"/>
        <v>0</v>
      </c>
      <c r="T42" s="403">
        <f>(IF($D$6=4,wagi!D18,wagi!F18))*D42</f>
        <v>0</v>
      </c>
      <c r="U42" s="285" t="s">
        <v>983</v>
      </c>
      <c r="V42" s="286">
        <v>0</v>
      </c>
      <c r="X42" t="s">
        <v>1150</v>
      </c>
      <c r="AA42" s="15" t="s">
        <v>272</v>
      </c>
      <c r="AB42">
        <v>2</v>
      </c>
      <c r="AC42">
        <v>2</v>
      </c>
      <c r="AE42" s="53"/>
      <c r="AF42" s="285" t="s">
        <v>1036</v>
      </c>
      <c r="AG42" s="285">
        <v>3</v>
      </c>
      <c r="AK42" s="300" t="s">
        <v>1303</v>
      </c>
      <c r="AL42" s="299">
        <v>3</v>
      </c>
      <c r="AZ42" t="s">
        <v>723</v>
      </c>
      <c r="BA42" t="s">
        <v>723</v>
      </c>
      <c r="BB42">
        <v>10.490142857142857</v>
      </c>
      <c r="BL42" s="166"/>
      <c r="BM42" s="11"/>
      <c r="BO42" s="56" t="s">
        <v>499</v>
      </c>
      <c r="BP42" s="96"/>
      <c r="BQ42">
        <v>1.1000000000000001</v>
      </c>
      <c r="BY42" s="341" t="s">
        <v>274</v>
      </c>
      <c r="BZ42" s="1">
        <v>2</v>
      </c>
      <c r="CA42" s="346">
        <v>2</v>
      </c>
    </row>
    <row r="43" spans="2:79" ht="20.100000000000001" customHeight="1" thickTop="1" thickBot="1">
      <c r="B43" s="440"/>
      <c r="C43" s="19" t="s">
        <v>10</v>
      </c>
      <c r="D43" s="34">
        <v>0</v>
      </c>
      <c r="E43" s="20">
        <f>HLOOKUP($D$21,'Cenniki korpusów'!$C$2:$AZ$322,'Cenniki korpusów'!A14,0)</f>
        <v>0</v>
      </c>
      <c r="F43" s="20">
        <f>'Wycena frontów MDF'!AT15</f>
        <v>33.579000000000001</v>
      </c>
      <c r="G43" s="20">
        <f>HLOOKUP($D$8,'Cennik Frontów MFC'!$B$2:$F$321,'Cennik Frontów MFC'!G13,0)</f>
        <v>0</v>
      </c>
      <c r="H43" s="20">
        <f t="shared" si="1"/>
        <v>0</v>
      </c>
      <c r="I43" s="20"/>
      <c r="J43" s="20"/>
      <c r="K43" s="20"/>
      <c r="L43" s="20"/>
      <c r="M43" s="20"/>
      <c r="N43" s="293" t="str">
        <f t="shared" si="2"/>
        <v>Wybierz</v>
      </c>
      <c r="O43" s="293"/>
      <c r="P43" s="47">
        <v>2</v>
      </c>
      <c r="Q43" s="20">
        <f t="shared" si="3"/>
        <v>0</v>
      </c>
      <c r="R43" s="417">
        <f t="shared" si="4"/>
        <v>0</v>
      </c>
      <c r="S43" s="413">
        <f>SUM($D$43:$D$47)</f>
        <v>0</v>
      </c>
      <c r="T43" s="403">
        <f>(IF($D$6=4,wagi!D19,wagi!F19))*D43</f>
        <v>0</v>
      </c>
      <c r="U43" s="285" t="s">
        <v>984</v>
      </c>
      <c r="V43" s="286">
        <v>0</v>
      </c>
      <c r="X43" t="s">
        <v>1151</v>
      </c>
      <c r="AA43" s="16" t="s">
        <v>276</v>
      </c>
      <c r="AB43">
        <v>2</v>
      </c>
      <c r="AC43">
        <v>2</v>
      </c>
      <c r="AE43" s="4"/>
      <c r="AF43" s="287" t="s">
        <v>1037</v>
      </c>
      <c r="AG43" s="285">
        <v>3</v>
      </c>
      <c r="AK43" s="300" t="s">
        <v>1304</v>
      </c>
      <c r="AL43" s="299">
        <v>3</v>
      </c>
      <c r="AZ43" t="s">
        <v>724</v>
      </c>
      <c r="BA43" t="s">
        <v>724</v>
      </c>
      <c r="BB43">
        <v>10.894285714285715</v>
      </c>
      <c r="BL43" s="167"/>
      <c r="BM43" s="11"/>
      <c r="BO43" s="56" t="s">
        <v>500</v>
      </c>
      <c r="BP43" s="97"/>
      <c r="BQ43">
        <v>1.1000000000000001</v>
      </c>
      <c r="BY43" s="341" t="s">
        <v>1183</v>
      </c>
      <c r="BZ43" s="1">
        <v>2</v>
      </c>
      <c r="CA43" s="347">
        <v>1</v>
      </c>
    </row>
    <row r="44" spans="2:79" ht="20.100000000000001" customHeight="1" thickTop="1" thickBot="1">
      <c r="B44" s="442"/>
      <c r="C44" s="2" t="s">
        <v>11</v>
      </c>
      <c r="D44" s="35">
        <v>0</v>
      </c>
      <c r="E44" s="3">
        <f>HLOOKUP($D$21,'Cenniki korpusów'!$C$2:$AZ$322,'Cenniki korpusów'!A15,0)</f>
        <v>0</v>
      </c>
      <c r="F44" s="3">
        <f>'Wycena frontów MDF'!AT16</f>
        <v>33.579000000000001</v>
      </c>
      <c r="G44" s="3">
        <f>HLOOKUP($D$8,'Cennik Frontów MFC'!$B$2:$F$321,'Cennik Frontów MFC'!G14,0)</f>
        <v>0</v>
      </c>
      <c r="H44" s="3">
        <f t="shared" si="1"/>
        <v>0</v>
      </c>
      <c r="I44" s="3"/>
      <c r="J44" s="3"/>
      <c r="K44" s="3"/>
      <c r="L44" s="3"/>
      <c r="M44" s="3"/>
      <c r="N44" s="292" t="str">
        <f t="shared" si="2"/>
        <v>Wybierz</v>
      </c>
      <c r="O44" s="292"/>
      <c r="P44" s="45">
        <v>2</v>
      </c>
      <c r="Q44" s="3">
        <f t="shared" si="3"/>
        <v>0</v>
      </c>
      <c r="R44" s="418">
        <f t="shared" si="4"/>
        <v>0</v>
      </c>
      <c r="S44" s="413">
        <f t="shared" ref="S44:S47" si="7">SUM($D$43:$D$47)</f>
        <v>0</v>
      </c>
      <c r="T44" s="403">
        <f>(IF($D$6=4,wagi!D20,wagi!F20))*D44</f>
        <v>0</v>
      </c>
      <c r="U44" s="285" t="s">
        <v>985</v>
      </c>
      <c r="V44" s="286">
        <v>0</v>
      </c>
      <c r="X44" t="s">
        <v>1152</v>
      </c>
      <c r="AA44" s="15" t="s">
        <v>277</v>
      </c>
      <c r="AB44">
        <v>2</v>
      </c>
      <c r="AC44">
        <v>2</v>
      </c>
      <c r="AE44" s="1"/>
      <c r="AF44" s="287" t="s">
        <v>1038</v>
      </c>
      <c r="AG44" s="285">
        <v>3</v>
      </c>
      <c r="AK44" s="300" t="s">
        <v>1305</v>
      </c>
      <c r="AL44" s="299">
        <v>3</v>
      </c>
      <c r="AZ44" t="s">
        <v>725</v>
      </c>
      <c r="BA44" t="s">
        <v>725</v>
      </c>
      <c r="BB44">
        <v>11.702571428571428</v>
      </c>
      <c r="BL44" s="166"/>
      <c r="BM44" s="11"/>
      <c r="BO44" s="56" t="s">
        <v>501</v>
      </c>
      <c r="BP44" s="98"/>
      <c r="BQ44">
        <v>1.1000000000000001</v>
      </c>
      <c r="BY44" s="341" t="s">
        <v>262</v>
      </c>
      <c r="BZ44" s="1">
        <v>2</v>
      </c>
      <c r="CA44" s="346">
        <v>2</v>
      </c>
    </row>
    <row r="45" spans="2:79" ht="20.100000000000001" customHeight="1" thickTop="1" thickBot="1">
      <c r="B45" s="442"/>
      <c r="C45" s="2" t="s">
        <v>12</v>
      </c>
      <c r="D45" s="35">
        <v>0</v>
      </c>
      <c r="E45" s="3">
        <f>HLOOKUP($D$21,'Cenniki korpusów'!$C$2:$AZ$322,'Cenniki korpusów'!A16,0)</f>
        <v>0</v>
      </c>
      <c r="F45" s="3">
        <f>'Wycena frontów MDF'!AT17</f>
        <v>33.579000000000001</v>
      </c>
      <c r="G45" s="3">
        <f>HLOOKUP($D$8,'Cennik Frontów MFC'!$B$2:$F$321,'Cennik Frontów MFC'!G15,0)</f>
        <v>0</v>
      </c>
      <c r="H45" s="3">
        <f t="shared" si="1"/>
        <v>0</v>
      </c>
      <c r="I45" s="3"/>
      <c r="J45" s="3"/>
      <c r="K45" s="3"/>
      <c r="L45" s="3"/>
      <c r="M45" s="3"/>
      <c r="N45" s="292" t="str">
        <f t="shared" si="2"/>
        <v>Wybierz</v>
      </c>
      <c r="O45" s="292"/>
      <c r="P45" s="45">
        <v>2</v>
      </c>
      <c r="Q45" s="3">
        <f t="shared" si="3"/>
        <v>0</v>
      </c>
      <c r="R45" s="418">
        <f t="shared" si="4"/>
        <v>0</v>
      </c>
      <c r="S45" s="413">
        <f t="shared" si="7"/>
        <v>0</v>
      </c>
      <c r="T45" s="403">
        <f>(IF($D$6=4,wagi!D21,wagi!F21))*D45</f>
        <v>0</v>
      </c>
      <c r="U45" s="285" t="s">
        <v>986</v>
      </c>
      <c r="V45" s="286">
        <v>0</v>
      </c>
      <c r="X45" t="s">
        <v>1153</v>
      </c>
      <c r="AA45" s="15" t="s">
        <v>269</v>
      </c>
      <c r="AB45">
        <v>2</v>
      </c>
      <c r="AC45">
        <v>2</v>
      </c>
      <c r="AE45" s="1"/>
      <c r="AF45" s="287" t="s">
        <v>1039</v>
      </c>
      <c r="AG45" s="285">
        <v>3</v>
      </c>
      <c r="AK45" s="300" t="s">
        <v>1306</v>
      </c>
      <c r="AL45" s="299">
        <v>3</v>
      </c>
      <c r="AZ45" t="s">
        <v>726</v>
      </c>
      <c r="BA45" t="s">
        <v>726</v>
      </c>
      <c r="BB45">
        <v>4.6212857142857144</v>
      </c>
      <c r="BL45" s="166"/>
      <c r="BM45" s="11"/>
      <c r="BO45" s="56" t="s">
        <v>502</v>
      </c>
      <c r="BP45" s="99"/>
      <c r="BQ45">
        <v>1.1000000000000001</v>
      </c>
      <c r="BY45" s="341" t="s">
        <v>1184</v>
      </c>
      <c r="BZ45" s="1">
        <v>2</v>
      </c>
      <c r="CA45" s="347">
        <v>1</v>
      </c>
    </row>
    <row r="46" spans="2:79" ht="20.100000000000001" customHeight="1" thickTop="1" thickBot="1">
      <c r="B46" s="442"/>
      <c r="C46" s="2" t="s">
        <v>13</v>
      </c>
      <c r="D46" s="35">
        <v>0</v>
      </c>
      <c r="E46" s="3">
        <f>HLOOKUP($D$21,'Cenniki korpusów'!$C$2:$AZ$322,'Cenniki korpusów'!A17,0)</f>
        <v>0</v>
      </c>
      <c r="F46" s="3">
        <f>'Wycena frontów MDF'!AT18</f>
        <v>33.579000000000001</v>
      </c>
      <c r="G46" s="3">
        <f>HLOOKUP($D$8,'Cennik Frontów MFC'!$B$2:$F$321,'Cennik Frontów MFC'!G16,0)</f>
        <v>0</v>
      </c>
      <c r="H46" s="3">
        <f t="shared" si="1"/>
        <v>0</v>
      </c>
      <c r="I46" s="3"/>
      <c r="J46" s="3"/>
      <c r="K46" s="3"/>
      <c r="L46" s="3"/>
      <c r="M46" s="3"/>
      <c r="N46" s="292" t="str">
        <f t="shared" si="2"/>
        <v>Wybierz</v>
      </c>
      <c r="O46" s="292"/>
      <c r="P46" s="45">
        <v>2</v>
      </c>
      <c r="Q46" s="3">
        <f t="shared" si="3"/>
        <v>0</v>
      </c>
      <c r="R46" s="418">
        <f t="shared" si="4"/>
        <v>0</v>
      </c>
      <c r="S46" s="413">
        <f t="shared" si="7"/>
        <v>0</v>
      </c>
      <c r="T46" s="403">
        <f>(IF($D$6=4,wagi!D22,wagi!F22))*D46</f>
        <v>0</v>
      </c>
      <c r="U46" s="285" t="s">
        <v>987</v>
      </c>
      <c r="V46" s="286">
        <v>0</v>
      </c>
      <c r="X46" t="s">
        <v>1154</v>
      </c>
      <c r="AA46" s="15" t="s">
        <v>270</v>
      </c>
      <c r="AB46">
        <v>2</v>
      </c>
      <c r="AC46">
        <v>2</v>
      </c>
      <c r="AE46" s="1"/>
      <c r="AF46" s="287" t="s">
        <v>1040</v>
      </c>
      <c r="AG46" s="285">
        <v>3</v>
      </c>
      <c r="AK46" s="300" t="s">
        <v>1307</v>
      </c>
      <c r="AL46" s="299">
        <v>3</v>
      </c>
      <c r="AZ46" t="s">
        <v>727</v>
      </c>
      <c r="BA46" t="s">
        <v>727</v>
      </c>
      <c r="BB46">
        <v>5.0430000000000001</v>
      </c>
      <c r="BL46" s="166"/>
      <c r="BM46" s="11"/>
      <c r="BO46" s="56" t="s">
        <v>503</v>
      </c>
      <c r="BP46" s="100"/>
      <c r="BQ46">
        <v>1.1000000000000001</v>
      </c>
      <c r="BY46" s="341" t="s">
        <v>281</v>
      </c>
      <c r="BZ46" s="1">
        <v>2</v>
      </c>
      <c r="CA46" s="346">
        <v>2</v>
      </c>
    </row>
    <row r="47" spans="2:79" ht="20.100000000000001" customHeight="1" thickTop="1" thickBot="1">
      <c r="B47" s="441"/>
      <c r="C47" s="21" t="s">
        <v>14</v>
      </c>
      <c r="D47" s="36">
        <v>0</v>
      </c>
      <c r="E47" s="22">
        <f>HLOOKUP($D$21,'Cenniki korpusów'!$C$2:$AZ$322,'Cenniki korpusów'!A18,0)</f>
        <v>0</v>
      </c>
      <c r="F47" s="22">
        <f>'Wycena frontów MDF'!AT19</f>
        <v>33.579000000000001</v>
      </c>
      <c r="G47" s="22">
        <f>HLOOKUP($D$8,'Cennik Frontów MFC'!$B$2:$F$321,'Cennik Frontów MFC'!G17,0)</f>
        <v>0</v>
      </c>
      <c r="H47" s="22">
        <f t="shared" si="1"/>
        <v>0</v>
      </c>
      <c r="I47" s="22"/>
      <c r="J47" s="22"/>
      <c r="K47" s="22"/>
      <c r="L47" s="22"/>
      <c r="M47" s="22"/>
      <c r="N47" s="294" t="str">
        <f t="shared" si="2"/>
        <v>Wybierz</v>
      </c>
      <c r="O47" s="294"/>
      <c r="P47" s="46">
        <v>2</v>
      </c>
      <c r="Q47" s="22">
        <f t="shared" si="3"/>
        <v>0</v>
      </c>
      <c r="R47" s="419">
        <f t="shared" si="4"/>
        <v>0</v>
      </c>
      <c r="S47" s="413">
        <f t="shared" si="7"/>
        <v>0</v>
      </c>
      <c r="T47" s="403">
        <f>(IF($D$6=4,wagi!D23,wagi!F23))*D47</f>
        <v>0</v>
      </c>
      <c r="U47" s="285" t="s">
        <v>988</v>
      </c>
      <c r="V47" s="286">
        <v>0</v>
      </c>
      <c r="X47" t="s">
        <v>1155</v>
      </c>
      <c r="AA47" s="16" t="s">
        <v>297</v>
      </c>
      <c r="AB47">
        <v>2</v>
      </c>
      <c r="AC47">
        <v>2</v>
      </c>
      <c r="AE47" s="1"/>
      <c r="AF47" s="287" t="s">
        <v>1041</v>
      </c>
      <c r="AG47" s="285">
        <v>3</v>
      </c>
      <c r="AK47" s="300" t="s">
        <v>1308</v>
      </c>
      <c r="AL47" s="299">
        <v>3</v>
      </c>
      <c r="AZ47" t="s">
        <v>728</v>
      </c>
      <c r="BA47" t="s">
        <v>728</v>
      </c>
      <c r="BB47">
        <v>5.5174285714285718</v>
      </c>
      <c r="BL47" s="11"/>
      <c r="BM47" s="11"/>
      <c r="BO47" s="56" t="s">
        <v>504</v>
      </c>
      <c r="BP47" s="101"/>
      <c r="BQ47">
        <v>1.1000000000000001</v>
      </c>
      <c r="BY47" s="341" t="s">
        <v>1185</v>
      </c>
      <c r="BZ47" s="1">
        <v>2</v>
      </c>
      <c r="CA47" s="347">
        <v>1</v>
      </c>
    </row>
    <row r="48" spans="2:79" ht="20.100000000000001" customHeight="1" thickTop="1" thickBot="1">
      <c r="B48" s="440"/>
      <c r="C48" s="19" t="s">
        <v>15</v>
      </c>
      <c r="D48" s="34">
        <v>0</v>
      </c>
      <c r="E48" s="20">
        <f>HLOOKUP($D$21,'Cenniki korpusów'!$C$2:$AZ$322,'Cenniki korpusów'!A19,0)</f>
        <v>0</v>
      </c>
      <c r="F48" s="20">
        <f>'Wycena frontów MDF'!AT20</f>
        <v>35.977499999999999</v>
      </c>
      <c r="G48" s="20">
        <f>HLOOKUP($D$8,'Cennik Frontów MFC'!$B$2:$F$321,'Cennik Frontów MFC'!G18,0)</f>
        <v>0</v>
      </c>
      <c r="H48" s="20">
        <f t="shared" si="1"/>
        <v>0</v>
      </c>
      <c r="I48" s="20"/>
      <c r="J48" s="20"/>
      <c r="K48" s="20"/>
      <c r="L48" s="20"/>
      <c r="M48" s="20"/>
      <c r="N48" s="293" t="str">
        <f t="shared" si="2"/>
        <v>Wybierz</v>
      </c>
      <c r="O48" s="293" t="s">
        <v>319</v>
      </c>
      <c r="P48" s="47">
        <v>2</v>
      </c>
      <c r="Q48" s="20">
        <f t="shared" si="3"/>
        <v>0</v>
      </c>
      <c r="R48" s="417">
        <f t="shared" si="4"/>
        <v>0</v>
      </c>
      <c r="S48" s="413">
        <f>SUM($D$48:$D$52)</f>
        <v>0</v>
      </c>
      <c r="T48" s="403">
        <f>(IF($D$6=4,wagi!D24,wagi!F24))*D48</f>
        <v>0</v>
      </c>
      <c r="X48" t="s">
        <v>1156</v>
      </c>
      <c r="AA48" s="15" t="s">
        <v>251</v>
      </c>
      <c r="AB48">
        <v>1</v>
      </c>
      <c r="AC48">
        <v>2</v>
      </c>
      <c r="AF48" s="285" t="s">
        <v>1042</v>
      </c>
      <c r="AG48" s="285">
        <v>3</v>
      </c>
      <c r="AK48" s="300" t="s">
        <v>1309</v>
      </c>
      <c r="AL48" s="299">
        <v>3</v>
      </c>
      <c r="AZ48" t="s">
        <v>729</v>
      </c>
      <c r="BA48" t="s">
        <v>729</v>
      </c>
      <c r="BB48">
        <v>6.3081428571428573</v>
      </c>
      <c r="BL48" s="11"/>
      <c r="BM48" s="11"/>
      <c r="BO48" s="56" t="s">
        <v>505</v>
      </c>
      <c r="BP48" s="102"/>
      <c r="BQ48">
        <v>1.1000000000000001</v>
      </c>
      <c r="BY48" s="341" t="s">
        <v>265</v>
      </c>
      <c r="BZ48" s="1">
        <v>2</v>
      </c>
      <c r="CA48" s="346">
        <v>2</v>
      </c>
    </row>
    <row r="49" spans="2:79" ht="20.100000000000001" customHeight="1" thickTop="1" thickBot="1">
      <c r="B49" s="442"/>
      <c r="C49" s="2" t="s">
        <v>16</v>
      </c>
      <c r="D49" s="35">
        <v>0</v>
      </c>
      <c r="E49" s="3">
        <f>HLOOKUP($D$21,'Cenniki korpusów'!$C$2:$AZ$322,'Cenniki korpusów'!A20,0)</f>
        <v>0</v>
      </c>
      <c r="F49" s="3">
        <f>'Wycena frontów MDF'!AT21</f>
        <v>35.977499999999999</v>
      </c>
      <c r="G49" s="3">
        <f>HLOOKUP($D$8,'Cennik Frontów MFC'!$B$2:$F$321,'Cennik Frontów MFC'!G19,0)</f>
        <v>0</v>
      </c>
      <c r="H49" s="3">
        <f t="shared" si="1"/>
        <v>0</v>
      </c>
      <c r="I49" s="3"/>
      <c r="J49" s="3"/>
      <c r="K49" s="3"/>
      <c r="L49" s="3"/>
      <c r="M49" s="3"/>
      <c r="N49" s="292" t="str">
        <f t="shared" si="2"/>
        <v>Wybierz</v>
      </c>
      <c r="O49" s="292" t="s">
        <v>319</v>
      </c>
      <c r="P49" s="45">
        <v>2</v>
      </c>
      <c r="Q49" s="3">
        <f t="shared" si="3"/>
        <v>0</v>
      </c>
      <c r="R49" s="418">
        <f t="shared" si="4"/>
        <v>0</v>
      </c>
      <c r="S49" s="413">
        <f t="shared" ref="S49:S52" si="8">SUM($D$48:$D$52)</f>
        <v>0</v>
      </c>
      <c r="T49" s="403">
        <f>(IF($D$6=4,wagi!D25,wagi!F25))*D49</f>
        <v>0</v>
      </c>
      <c r="X49" t="s">
        <v>1157</v>
      </c>
      <c r="AA49" s="15" t="s">
        <v>254</v>
      </c>
      <c r="AB49">
        <v>1</v>
      </c>
      <c r="AC49">
        <v>2</v>
      </c>
      <c r="AE49" s="1"/>
      <c r="AF49" s="287" t="s">
        <v>1043</v>
      </c>
      <c r="AG49" s="285">
        <v>3</v>
      </c>
      <c r="AK49" s="300" t="s">
        <v>1310</v>
      </c>
      <c r="AL49" s="299">
        <v>3</v>
      </c>
      <c r="AZ49" t="s">
        <v>730</v>
      </c>
      <c r="BA49" t="s">
        <v>730</v>
      </c>
      <c r="BB49">
        <v>6.6947142857142863</v>
      </c>
      <c r="BL49" s="167"/>
      <c r="BM49" s="11"/>
      <c r="BO49" s="56" t="s">
        <v>506</v>
      </c>
      <c r="BP49" s="103"/>
      <c r="BQ49">
        <v>1.1000000000000001</v>
      </c>
      <c r="BY49" s="341" t="s">
        <v>1186</v>
      </c>
      <c r="BZ49" s="1">
        <v>2</v>
      </c>
      <c r="CA49" s="347">
        <v>1</v>
      </c>
    </row>
    <row r="50" spans="2:79" ht="20.100000000000001" customHeight="1" thickTop="1" thickBot="1">
      <c r="B50" s="442"/>
      <c r="C50" s="2" t="s">
        <v>17</v>
      </c>
      <c r="D50" s="35">
        <v>0</v>
      </c>
      <c r="E50" s="3">
        <f>HLOOKUP($D$21,'Cenniki korpusów'!$C$2:$AZ$322,'Cenniki korpusów'!A21,0)</f>
        <v>0</v>
      </c>
      <c r="F50" s="3">
        <f>'Wycena frontów MDF'!AT22</f>
        <v>35.977499999999999</v>
      </c>
      <c r="G50" s="3">
        <f>HLOOKUP($D$8,'Cennik Frontów MFC'!$B$2:$F$321,'Cennik Frontów MFC'!G20,0)</f>
        <v>0</v>
      </c>
      <c r="H50" s="3">
        <f t="shared" si="1"/>
        <v>0</v>
      </c>
      <c r="I50" s="3"/>
      <c r="J50" s="3"/>
      <c r="K50" s="3"/>
      <c r="L50" s="3"/>
      <c r="M50" s="3"/>
      <c r="N50" s="292" t="str">
        <f t="shared" si="2"/>
        <v>Wybierz</v>
      </c>
      <c r="O50" s="292" t="s">
        <v>319</v>
      </c>
      <c r="P50" s="45">
        <v>2</v>
      </c>
      <c r="Q50" s="3">
        <f t="shared" si="3"/>
        <v>0</v>
      </c>
      <c r="R50" s="418">
        <f t="shared" si="4"/>
        <v>0</v>
      </c>
      <c r="S50" s="413">
        <f t="shared" si="8"/>
        <v>0</v>
      </c>
      <c r="T50" s="403">
        <f>(IF($D$6=4,wagi!D26,wagi!F26))*D50</f>
        <v>0</v>
      </c>
      <c r="X50" t="s">
        <v>1158</v>
      </c>
      <c r="AA50" s="15" t="s">
        <v>257</v>
      </c>
      <c r="AB50">
        <v>2</v>
      </c>
      <c r="AC50">
        <v>2</v>
      </c>
      <c r="AE50" s="7"/>
      <c r="AF50" s="287" t="s">
        <v>1044</v>
      </c>
      <c r="AG50" s="285">
        <v>3</v>
      </c>
      <c r="AK50" s="300" t="s">
        <v>1311</v>
      </c>
      <c r="AL50" s="299">
        <v>3</v>
      </c>
      <c r="AZ50" t="s">
        <v>731</v>
      </c>
      <c r="BA50" t="s">
        <v>731</v>
      </c>
      <c r="BB50">
        <v>7.3448571428571432</v>
      </c>
      <c r="BL50" s="166"/>
      <c r="BM50" s="11"/>
      <c r="BO50" s="56" t="s">
        <v>507</v>
      </c>
      <c r="BP50" s="104"/>
      <c r="BQ50">
        <v>1.1000000000000001</v>
      </c>
      <c r="BY50" s="341" t="s">
        <v>253</v>
      </c>
      <c r="BZ50" s="1">
        <v>1</v>
      </c>
      <c r="CA50" s="346">
        <v>2</v>
      </c>
    </row>
    <row r="51" spans="2:79" ht="20.100000000000001" customHeight="1" thickTop="1" thickBot="1">
      <c r="B51" s="442"/>
      <c r="C51" s="2" t="s">
        <v>18</v>
      </c>
      <c r="D51" s="35">
        <v>0</v>
      </c>
      <c r="E51" s="3">
        <f>HLOOKUP($D$21,'Cenniki korpusów'!$C$2:$AZ$322,'Cenniki korpusów'!A22,0)</f>
        <v>0</v>
      </c>
      <c r="F51" s="3">
        <f>'Wycena frontów MDF'!AT23</f>
        <v>35.977499999999999</v>
      </c>
      <c r="G51" s="3">
        <f>HLOOKUP($D$8,'Cennik Frontów MFC'!$B$2:$F$321,'Cennik Frontów MFC'!G21,0)</f>
        <v>0</v>
      </c>
      <c r="H51" s="3">
        <f t="shared" si="1"/>
        <v>0</v>
      </c>
      <c r="I51" s="3"/>
      <c r="J51" s="3"/>
      <c r="K51" s="3"/>
      <c r="L51" s="3"/>
      <c r="M51" s="3"/>
      <c r="N51" s="292" t="str">
        <f t="shared" si="2"/>
        <v>Wybierz</v>
      </c>
      <c r="O51" s="292" t="s">
        <v>319</v>
      </c>
      <c r="P51" s="45">
        <v>2</v>
      </c>
      <c r="Q51" s="3">
        <f t="shared" si="3"/>
        <v>0</v>
      </c>
      <c r="R51" s="418">
        <f t="shared" si="4"/>
        <v>0</v>
      </c>
      <c r="S51" s="413">
        <f t="shared" si="8"/>
        <v>0</v>
      </c>
      <c r="T51" s="403">
        <f>(IF($D$6=4,wagi!D27,wagi!F27))*D51</f>
        <v>0</v>
      </c>
      <c r="X51" t="s">
        <v>1159</v>
      </c>
      <c r="AA51" s="15" t="s">
        <v>290</v>
      </c>
      <c r="AB51">
        <v>2</v>
      </c>
      <c r="AC51">
        <v>2</v>
      </c>
      <c r="AE51" s="4"/>
      <c r="AF51" s="287" t="s">
        <v>1045</v>
      </c>
      <c r="AG51" s="285">
        <v>3</v>
      </c>
      <c r="AK51" s="300" t="s">
        <v>1312</v>
      </c>
      <c r="AL51" s="299">
        <v>3</v>
      </c>
      <c r="AZ51" t="s">
        <v>732</v>
      </c>
      <c r="BA51" t="s">
        <v>732</v>
      </c>
      <c r="BB51">
        <v>7.4854285714285709</v>
      </c>
      <c r="BL51" s="166"/>
      <c r="BM51" s="11"/>
      <c r="BO51" s="56" t="s">
        <v>508</v>
      </c>
      <c r="BP51" s="105"/>
      <c r="BQ51">
        <v>1.1000000000000001</v>
      </c>
      <c r="BY51" s="341" t="s">
        <v>1187</v>
      </c>
      <c r="BZ51" s="1">
        <v>1</v>
      </c>
      <c r="CA51" s="347">
        <v>1</v>
      </c>
    </row>
    <row r="52" spans="2:79" ht="20.100000000000001" customHeight="1" thickTop="1" thickBot="1">
      <c r="B52" s="441"/>
      <c r="C52" s="21" t="s">
        <v>19</v>
      </c>
      <c r="D52" s="36">
        <v>0</v>
      </c>
      <c r="E52" s="22">
        <f>HLOOKUP($D$21,'Cenniki korpusów'!$C$2:$AZ$322,'Cenniki korpusów'!A23,0)</f>
        <v>0</v>
      </c>
      <c r="F52" s="22">
        <f>'Wycena frontów MDF'!AT24</f>
        <v>35.977499999999999</v>
      </c>
      <c r="G52" s="22">
        <f>HLOOKUP($D$8,'Cennik Frontów MFC'!$B$2:$F$321,'Cennik Frontów MFC'!G22,0)</f>
        <v>0</v>
      </c>
      <c r="H52" s="22">
        <f t="shared" si="1"/>
        <v>0</v>
      </c>
      <c r="I52" s="22"/>
      <c r="J52" s="22"/>
      <c r="K52" s="22"/>
      <c r="L52" s="22"/>
      <c r="M52" s="22"/>
      <c r="N52" s="294" t="str">
        <f t="shared" si="2"/>
        <v>Wybierz</v>
      </c>
      <c r="O52" s="294" t="s">
        <v>319</v>
      </c>
      <c r="P52" s="46">
        <v>2</v>
      </c>
      <c r="Q52" s="22">
        <f t="shared" si="3"/>
        <v>0</v>
      </c>
      <c r="R52" s="419">
        <f t="shared" si="4"/>
        <v>0</v>
      </c>
      <c r="S52" s="413">
        <f t="shared" si="8"/>
        <v>0</v>
      </c>
      <c r="T52" s="403">
        <f>(IF($D$6=4,wagi!D28,wagi!F28))*D52</f>
        <v>0</v>
      </c>
      <c r="AA52" s="15" t="s">
        <v>293</v>
      </c>
      <c r="AB52">
        <v>2</v>
      </c>
      <c r="AC52">
        <v>2</v>
      </c>
      <c r="AE52" s="1"/>
      <c r="AF52" s="287" t="s">
        <v>1046</v>
      </c>
      <c r="AG52" s="285">
        <v>3</v>
      </c>
      <c r="AK52" s="300" t="s">
        <v>1313</v>
      </c>
      <c r="AL52" s="299">
        <v>3</v>
      </c>
      <c r="AZ52" t="s">
        <v>733</v>
      </c>
      <c r="BA52" t="s">
        <v>733</v>
      </c>
      <c r="BB52">
        <v>8.0828571428571419</v>
      </c>
      <c r="BL52" s="11"/>
      <c r="BM52" s="11"/>
      <c r="BO52" s="56" t="s">
        <v>509</v>
      </c>
      <c r="BP52" s="106"/>
      <c r="BQ52">
        <v>1.1000000000000001</v>
      </c>
      <c r="BY52" s="341" t="s">
        <v>990</v>
      </c>
      <c r="BZ52" s="1">
        <v>2</v>
      </c>
      <c r="CA52" s="346">
        <v>2</v>
      </c>
    </row>
    <row r="53" spans="2:79" ht="20.100000000000001" customHeight="1" thickTop="1" thickBot="1">
      <c r="B53" s="440"/>
      <c r="C53" s="19" t="s">
        <v>20</v>
      </c>
      <c r="D53" s="34">
        <v>0</v>
      </c>
      <c r="E53" s="20">
        <f>HLOOKUP($D$21,'Cenniki korpusów'!$C$2:$AZ$322,'Cenniki korpusów'!A24,0)</f>
        <v>0</v>
      </c>
      <c r="F53" s="20">
        <f>'Wycena frontów MDF'!AT25</f>
        <v>35.977499999999999</v>
      </c>
      <c r="G53" s="20">
        <f>HLOOKUP($D$8,'Cennik Frontów MFC'!$B$2:$F$321,'Cennik Frontów MFC'!G23,0)</f>
        <v>0</v>
      </c>
      <c r="H53" s="20">
        <f t="shared" si="1"/>
        <v>0</v>
      </c>
      <c r="I53" s="20"/>
      <c r="J53" s="20"/>
      <c r="K53" s="20"/>
      <c r="L53" s="20"/>
      <c r="M53" s="20"/>
      <c r="N53" s="293" t="str">
        <f t="shared" si="2"/>
        <v>Wybierz</v>
      </c>
      <c r="O53" s="293" t="s">
        <v>319</v>
      </c>
      <c r="P53" s="47">
        <v>2</v>
      </c>
      <c r="Q53" s="20">
        <f t="shared" si="3"/>
        <v>0</v>
      </c>
      <c r="R53" s="417">
        <f t="shared" si="4"/>
        <v>0</v>
      </c>
      <c r="S53" s="413">
        <f>SUM($D$53:$D$57)</f>
        <v>0</v>
      </c>
      <c r="T53" s="403">
        <f>(IF($D$6=4,wagi!D29,wagi!F29))*D53</f>
        <v>0</v>
      </c>
      <c r="AA53" s="16" t="s">
        <v>299</v>
      </c>
      <c r="AB53">
        <v>2</v>
      </c>
      <c r="AC53">
        <v>2</v>
      </c>
      <c r="AE53" s="1"/>
      <c r="AF53" s="287" t="s">
        <v>1047</v>
      </c>
      <c r="AG53" s="285">
        <v>3</v>
      </c>
      <c r="AK53" s="300" t="s">
        <v>1314</v>
      </c>
      <c r="AL53" s="299">
        <v>3</v>
      </c>
      <c r="AZ53" t="s">
        <v>734</v>
      </c>
      <c r="BA53" t="s">
        <v>734</v>
      </c>
      <c r="BB53">
        <v>8.5045714285714293</v>
      </c>
      <c r="BL53" s="11"/>
      <c r="BM53" s="11"/>
      <c r="BO53" s="56" t="s">
        <v>510</v>
      </c>
      <c r="BP53" s="107"/>
      <c r="BQ53">
        <v>1.1000000000000001</v>
      </c>
      <c r="BY53" s="341" t="s">
        <v>1188</v>
      </c>
      <c r="BZ53" s="1">
        <v>2</v>
      </c>
      <c r="CA53" s="347">
        <v>1</v>
      </c>
    </row>
    <row r="54" spans="2:79" ht="20.100000000000001" customHeight="1" thickTop="1" thickBot="1">
      <c r="B54" s="442"/>
      <c r="C54" s="2" t="s">
        <v>21</v>
      </c>
      <c r="D54" s="35">
        <v>0</v>
      </c>
      <c r="E54" s="3">
        <f>HLOOKUP($D$21,'Cenniki korpusów'!$C$2:$AZ$322,'Cenniki korpusów'!A25,0)</f>
        <v>0</v>
      </c>
      <c r="F54" s="3">
        <f>'Wycena frontów MDF'!AT26</f>
        <v>35.977499999999999</v>
      </c>
      <c r="G54" s="3">
        <f>HLOOKUP($D$8,'Cennik Frontów MFC'!$B$2:$F$321,'Cennik Frontów MFC'!G24,0)</f>
        <v>0</v>
      </c>
      <c r="H54" s="3">
        <f t="shared" si="1"/>
        <v>0</v>
      </c>
      <c r="I54" s="3"/>
      <c r="J54" s="3"/>
      <c r="K54" s="3"/>
      <c r="L54" s="3"/>
      <c r="M54" s="3"/>
      <c r="N54" s="292" t="str">
        <f t="shared" si="2"/>
        <v>Wybierz</v>
      </c>
      <c r="O54" s="292" t="s">
        <v>319</v>
      </c>
      <c r="P54" s="45">
        <v>2</v>
      </c>
      <c r="Q54" s="3">
        <f t="shared" si="3"/>
        <v>0</v>
      </c>
      <c r="R54" s="418">
        <f t="shared" si="4"/>
        <v>0</v>
      </c>
      <c r="S54" s="413">
        <f t="shared" ref="S54:S57" si="9">SUM($D$53:$D$57)</f>
        <v>0</v>
      </c>
      <c r="T54" s="403">
        <f>(IF($D$6=4,wagi!D30,wagi!F30))*D54</f>
        <v>0</v>
      </c>
      <c r="AA54" s="15" t="s">
        <v>298</v>
      </c>
      <c r="AB54">
        <v>2</v>
      </c>
      <c r="AC54">
        <v>2</v>
      </c>
      <c r="AE54" s="1"/>
      <c r="AF54" s="287" t="s">
        <v>1048</v>
      </c>
      <c r="AG54" s="285">
        <v>3</v>
      </c>
      <c r="AK54" s="300" t="s">
        <v>1315</v>
      </c>
      <c r="AL54" s="299">
        <v>3</v>
      </c>
      <c r="AZ54" t="s">
        <v>735</v>
      </c>
      <c r="BA54" t="s">
        <v>735</v>
      </c>
      <c r="BB54">
        <v>9.0668571428571436</v>
      </c>
      <c r="BL54" s="166"/>
      <c r="BM54" s="11"/>
      <c r="BO54" s="56" t="s">
        <v>511</v>
      </c>
      <c r="BP54" s="108"/>
      <c r="BQ54">
        <v>1.1000000000000001</v>
      </c>
      <c r="BY54" s="341" t="s">
        <v>266</v>
      </c>
      <c r="BZ54" s="1">
        <v>2</v>
      </c>
      <c r="CA54" s="346">
        <v>2</v>
      </c>
    </row>
    <row r="55" spans="2:79" ht="20.100000000000001" customHeight="1" thickTop="1" thickBot="1">
      <c r="B55" s="442"/>
      <c r="C55" s="2" t="s">
        <v>22</v>
      </c>
      <c r="D55" s="35">
        <v>0</v>
      </c>
      <c r="E55" s="3">
        <f>HLOOKUP($D$21,'Cenniki korpusów'!$C$2:$AZ$322,'Cenniki korpusów'!A26,0)</f>
        <v>0</v>
      </c>
      <c r="F55" s="3">
        <f>'Wycena frontów MDF'!AT27</f>
        <v>35.977499999999999</v>
      </c>
      <c r="G55" s="3">
        <f>HLOOKUP($D$8,'Cennik Frontów MFC'!$B$2:$F$321,'Cennik Frontów MFC'!G25,0)</f>
        <v>0</v>
      </c>
      <c r="H55" s="3">
        <f t="shared" si="1"/>
        <v>0</v>
      </c>
      <c r="I55" s="3"/>
      <c r="J55" s="3"/>
      <c r="K55" s="3"/>
      <c r="L55" s="3"/>
      <c r="M55" s="3"/>
      <c r="N55" s="292" t="str">
        <f t="shared" si="2"/>
        <v>Wybierz</v>
      </c>
      <c r="O55" s="292" t="s">
        <v>319</v>
      </c>
      <c r="P55" s="45">
        <v>2</v>
      </c>
      <c r="Q55" s="3">
        <f t="shared" si="3"/>
        <v>0</v>
      </c>
      <c r="R55" s="418">
        <f t="shared" si="4"/>
        <v>0</v>
      </c>
      <c r="S55" s="413">
        <f t="shared" si="9"/>
        <v>0</v>
      </c>
      <c r="T55" s="403">
        <f>(IF($D$6=4,wagi!D31,wagi!F31))*D55</f>
        <v>0</v>
      </c>
      <c r="AA55" s="15" t="s">
        <v>991</v>
      </c>
      <c r="AB55">
        <v>2</v>
      </c>
      <c r="AC55">
        <v>2</v>
      </c>
      <c r="AE55" s="1"/>
      <c r="AF55" s="287" t="s">
        <v>1049</v>
      </c>
      <c r="AG55" s="285">
        <v>3</v>
      </c>
      <c r="AK55" s="300" t="s">
        <v>1316</v>
      </c>
      <c r="AL55" s="299">
        <v>3</v>
      </c>
      <c r="AZ55" t="s">
        <v>736</v>
      </c>
      <c r="BA55" t="s">
        <v>736</v>
      </c>
      <c r="BB55">
        <v>9.523714285714286</v>
      </c>
      <c r="BL55" s="166"/>
      <c r="BM55" s="11"/>
      <c r="BO55" s="56" t="s">
        <v>512</v>
      </c>
      <c r="BP55" s="109"/>
      <c r="BQ55">
        <v>1.1000000000000001</v>
      </c>
      <c r="BY55" s="341" t="s">
        <v>1189</v>
      </c>
      <c r="BZ55" s="1">
        <v>2</v>
      </c>
      <c r="CA55" s="347">
        <v>1</v>
      </c>
    </row>
    <row r="56" spans="2:79" ht="20.100000000000001" customHeight="1" thickTop="1" thickBot="1">
      <c r="B56" s="442"/>
      <c r="C56" s="2" t="s">
        <v>23</v>
      </c>
      <c r="D56" s="35">
        <v>0</v>
      </c>
      <c r="E56" s="3">
        <f>HLOOKUP($D$21,'Cenniki korpusów'!$C$2:$AZ$322,'Cenniki korpusów'!A27,0)</f>
        <v>0</v>
      </c>
      <c r="F56" s="3">
        <f>'Wycena frontów MDF'!AT28</f>
        <v>35.977499999999999</v>
      </c>
      <c r="G56" s="3">
        <f>HLOOKUP($D$8,'Cennik Frontów MFC'!$B$2:$F$321,'Cennik Frontów MFC'!G26,0)</f>
        <v>0</v>
      </c>
      <c r="H56" s="3">
        <f t="shared" si="1"/>
        <v>0</v>
      </c>
      <c r="I56" s="3"/>
      <c r="J56" s="3"/>
      <c r="K56" s="3"/>
      <c r="L56" s="3"/>
      <c r="M56" s="3"/>
      <c r="N56" s="292" t="str">
        <f t="shared" si="2"/>
        <v>Wybierz</v>
      </c>
      <c r="O56" s="292" t="s">
        <v>319</v>
      </c>
      <c r="P56" s="45">
        <v>2</v>
      </c>
      <c r="Q56" s="3">
        <f t="shared" si="3"/>
        <v>0</v>
      </c>
      <c r="R56" s="418">
        <f t="shared" si="4"/>
        <v>0</v>
      </c>
      <c r="S56" s="413">
        <f t="shared" si="9"/>
        <v>0</v>
      </c>
      <c r="T56" s="403">
        <f>(IF($D$6=4,wagi!D32,wagi!F32))*D56</f>
        <v>0</v>
      </c>
      <c r="AA56" s="15" t="s">
        <v>287</v>
      </c>
      <c r="AB56">
        <v>3</v>
      </c>
      <c r="AC56">
        <v>2</v>
      </c>
      <c r="AE56" s="1"/>
      <c r="AF56" s="287" t="s">
        <v>1050</v>
      </c>
      <c r="AG56" s="285">
        <v>3</v>
      </c>
      <c r="AK56" s="300" t="s">
        <v>1317</v>
      </c>
      <c r="AL56" s="299">
        <v>3</v>
      </c>
      <c r="AZ56" t="s">
        <v>737</v>
      </c>
      <c r="BA56" t="s">
        <v>737</v>
      </c>
      <c r="BB56">
        <v>9.8048571428571432</v>
      </c>
      <c r="BL56" s="11"/>
      <c r="BM56" s="11"/>
      <c r="BO56" s="56" t="s">
        <v>513</v>
      </c>
      <c r="BP56" s="110"/>
      <c r="BQ56">
        <v>1.1000000000000001</v>
      </c>
      <c r="BY56" s="341" t="s">
        <v>267</v>
      </c>
      <c r="BZ56" s="1">
        <v>3</v>
      </c>
      <c r="CA56" s="346">
        <v>2</v>
      </c>
    </row>
    <row r="57" spans="2:79" ht="20.100000000000001" customHeight="1" thickTop="1" thickBot="1">
      <c r="B57" s="441"/>
      <c r="C57" s="21" t="s">
        <v>24</v>
      </c>
      <c r="D57" s="36">
        <v>0</v>
      </c>
      <c r="E57" s="22">
        <f>HLOOKUP($D$21,'Cenniki korpusów'!$C$2:$AZ$322,'Cenniki korpusów'!A28,0)</f>
        <v>0</v>
      </c>
      <c r="F57" s="22">
        <f>'Wycena frontów MDF'!AT29</f>
        <v>35.977499999999999</v>
      </c>
      <c r="G57" s="22">
        <f>HLOOKUP($D$8,'Cennik Frontów MFC'!$B$2:$F$321,'Cennik Frontów MFC'!G27,0)</f>
        <v>0</v>
      </c>
      <c r="H57" s="22">
        <f t="shared" si="1"/>
        <v>0</v>
      </c>
      <c r="I57" s="22"/>
      <c r="J57" s="22"/>
      <c r="K57" s="22"/>
      <c r="L57" s="22"/>
      <c r="M57" s="22"/>
      <c r="N57" s="294" t="str">
        <f t="shared" si="2"/>
        <v>Wybierz</v>
      </c>
      <c r="O57" s="294" t="s">
        <v>319</v>
      </c>
      <c r="P57" s="46">
        <v>2</v>
      </c>
      <c r="Q57" s="22">
        <f t="shared" si="3"/>
        <v>0</v>
      </c>
      <c r="R57" s="419">
        <f t="shared" si="4"/>
        <v>0</v>
      </c>
      <c r="S57" s="413">
        <f t="shared" si="9"/>
        <v>0</v>
      </c>
      <c r="T57" s="403">
        <f>(IF($D$6=4,wagi!D33,wagi!F33))*D57</f>
        <v>0</v>
      </c>
      <c r="AA57" s="15" t="s">
        <v>286</v>
      </c>
      <c r="AB57">
        <v>1</v>
      </c>
      <c r="AC57">
        <v>2</v>
      </c>
      <c r="AE57" s="1"/>
      <c r="AF57" s="287" t="s">
        <v>1051</v>
      </c>
      <c r="AG57" s="285">
        <v>3</v>
      </c>
      <c r="AK57" s="300" t="s">
        <v>1318</v>
      </c>
      <c r="AL57" s="299">
        <v>3</v>
      </c>
      <c r="AZ57" t="s">
        <v>738</v>
      </c>
      <c r="BA57" t="s">
        <v>738</v>
      </c>
      <c r="BB57">
        <v>10.490142857142857</v>
      </c>
      <c r="BL57" s="166"/>
      <c r="BM57" s="11"/>
      <c r="BO57" s="56" t="s">
        <v>514</v>
      </c>
      <c r="BP57" s="111"/>
      <c r="BQ57">
        <v>1.1000000000000001</v>
      </c>
      <c r="BY57" s="341" t="s">
        <v>1190</v>
      </c>
      <c r="BZ57" s="1">
        <v>3</v>
      </c>
      <c r="CA57" s="347">
        <v>1</v>
      </c>
    </row>
    <row r="58" spans="2:79" ht="20.100000000000001" customHeight="1" thickTop="1" thickBot="1">
      <c r="B58" s="440"/>
      <c r="C58" s="19" t="s">
        <v>25</v>
      </c>
      <c r="D58" s="34">
        <v>0</v>
      </c>
      <c r="E58" s="20">
        <f>HLOOKUP($D$21,'Cenniki korpusów'!$C$2:$AZ$322,'Cenniki korpusów'!A29,0)</f>
        <v>0</v>
      </c>
      <c r="F58" s="20">
        <f>'Wycena frontów MDF'!AT30</f>
        <v>38.375999999999998</v>
      </c>
      <c r="G58" s="20">
        <f>HLOOKUP($D$8,'Cennik Frontów MFC'!$B$2:$F$321,'Cennik Frontów MFC'!G28,0)</f>
        <v>0</v>
      </c>
      <c r="H58" s="20">
        <f t="shared" si="1"/>
        <v>0</v>
      </c>
      <c r="I58" s="20"/>
      <c r="J58" s="20"/>
      <c r="K58" s="20"/>
      <c r="L58" s="20"/>
      <c r="M58" s="20"/>
      <c r="N58" s="293" t="str">
        <f t="shared" si="2"/>
        <v>Wybierz</v>
      </c>
      <c r="O58" s="293"/>
      <c r="P58" s="47">
        <v>2</v>
      </c>
      <c r="Q58" s="20">
        <f t="shared" si="3"/>
        <v>0</v>
      </c>
      <c r="R58" s="417">
        <f t="shared" si="4"/>
        <v>0</v>
      </c>
      <c r="S58" s="413">
        <f>SUM($D$58:$D$62)</f>
        <v>0</v>
      </c>
      <c r="T58" s="403">
        <f>(IF($D$6=4,wagi!D34,wagi!F34))*D58</f>
        <v>0</v>
      </c>
      <c r="AA58" s="15" t="s">
        <v>278</v>
      </c>
      <c r="AB58">
        <v>2</v>
      </c>
      <c r="AC58">
        <v>2</v>
      </c>
      <c r="AE58" s="1"/>
      <c r="AF58" s="287" t="s">
        <v>1052</v>
      </c>
      <c r="AG58" s="285">
        <v>3</v>
      </c>
      <c r="AK58" s="300" t="s">
        <v>1319</v>
      </c>
      <c r="AL58" s="299">
        <v>3</v>
      </c>
      <c r="AZ58" t="s">
        <v>739</v>
      </c>
      <c r="BA58" t="s">
        <v>739</v>
      </c>
      <c r="BB58">
        <v>10.894285714285715</v>
      </c>
      <c r="BL58" s="166"/>
      <c r="BM58" s="11"/>
      <c r="BO58" s="56" t="s">
        <v>515</v>
      </c>
      <c r="BP58" s="112"/>
      <c r="BQ58">
        <v>1.1000000000000001</v>
      </c>
      <c r="BY58" s="341" t="s">
        <v>282</v>
      </c>
      <c r="BZ58" s="1">
        <v>3</v>
      </c>
      <c r="CA58" s="346">
        <v>2</v>
      </c>
    </row>
    <row r="59" spans="2:79" ht="20.100000000000001" customHeight="1" thickTop="1" thickBot="1">
      <c r="B59" s="442"/>
      <c r="C59" s="2" t="s">
        <v>26</v>
      </c>
      <c r="D59" s="35">
        <v>0</v>
      </c>
      <c r="E59" s="3">
        <f>HLOOKUP($D$21,'Cenniki korpusów'!$C$2:$AZ$322,'Cenniki korpusów'!A30,0)</f>
        <v>0</v>
      </c>
      <c r="F59" s="3">
        <f>'Wycena frontów MDF'!AT31</f>
        <v>38.375999999999998</v>
      </c>
      <c r="G59" s="3">
        <f>HLOOKUP($D$8,'Cennik Frontów MFC'!$B$2:$F$321,'Cennik Frontów MFC'!G29,0)</f>
        <v>0</v>
      </c>
      <c r="H59" s="3">
        <f t="shared" si="1"/>
        <v>0</v>
      </c>
      <c r="I59" s="3"/>
      <c r="J59" s="3"/>
      <c r="K59" s="3"/>
      <c r="L59" s="3"/>
      <c r="M59" s="3"/>
      <c r="N59" s="292" t="str">
        <f t="shared" si="2"/>
        <v>Wybierz</v>
      </c>
      <c r="O59" s="292"/>
      <c r="P59" s="45">
        <v>2</v>
      </c>
      <c r="Q59" s="3">
        <f t="shared" si="3"/>
        <v>0</v>
      </c>
      <c r="R59" s="418">
        <f t="shared" si="4"/>
        <v>0</v>
      </c>
      <c r="S59" s="413">
        <f t="shared" ref="S59:S62" si="10">SUM($D$58:$D$62)</f>
        <v>0</v>
      </c>
      <c r="T59" s="403">
        <f>(IF($D$6=4,wagi!D35,wagi!F35))*D59</f>
        <v>0</v>
      </c>
      <c r="AA59" s="17" t="s">
        <v>451</v>
      </c>
      <c r="AB59">
        <v>3</v>
      </c>
      <c r="AC59">
        <v>2</v>
      </c>
      <c r="AE59" s="4"/>
      <c r="AF59" s="287" t="s">
        <v>1053</v>
      </c>
      <c r="AG59" s="285">
        <v>3</v>
      </c>
      <c r="AK59" s="300" t="s">
        <v>1320</v>
      </c>
      <c r="AL59" s="299">
        <v>3</v>
      </c>
      <c r="AZ59" t="s">
        <v>740</v>
      </c>
      <c r="BA59" t="s">
        <v>740</v>
      </c>
      <c r="BB59">
        <v>11.702571428571428</v>
      </c>
      <c r="BL59" s="166"/>
      <c r="BM59" s="11"/>
      <c r="BO59" s="56" t="s">
        <v>516</v>
      </c>
      <c r="BP59" s="113"/>
      <c r="BQ59">
        <v>1.1000000000000001</v>
      </c>
      <c r="BY59" s="341" t="s">
        <v>1191</v>
      </c>
      <c r="BZ59" s="1">
        <v>3</v>
      </c>
      <c r="CA59" s="347">
        <v>1</v>
      </c>
    </row>
    <row r="60" spans="2:79" ht="20.100000000000001" customHeight="1" thickTop="1" thickBot="1">
      <c r="B60" s="442"/>
      <c r="C60" s="2" t="s">
        <v>27</v>
      </c>
      <c r="D60" s="35">
        <v>0</v>
      </c>
      <c r="E60" s="3">
        <f>HLOOKUP($D$21,'Cenniki korpusów'!$C$2:$AZ$322,'Cenniki korpusów'!A31,0)</f>
        <v>0</v>
      </c>
      <c r="F60" s="3">
        <f>'Wycena frontów MDF'!AT32</f>
        <v>38.375999999999998</v>
      </c>
      <c r="G60" s="3">
        <f>HLOOKUP($D$8,'Cennik Frontów MFC'!$B$2:$F$321,'Cennik Frontów MFC'!G30,0)</f>
        <v>0</v>
      </c>
      <c r="H60" s="3">
        <f t="shared" si="1"/>
        <v>0</v>
      </c>
      <c r="I60" s="3"/>
      <c r="J60" s="3"/>
      <c r="K60" s="3"/>
      <c r="L60" s="3"/>
      <c r="M60" s="3"/>
      <c r="N60" s="292" t="str">
        <f t="shared" si="2"/>
        <v>Wybierz</v>
      </c>
      <c r="O60" s="292"/>
      <c r="P60" s="45">
        <v>2</v>
      </c>
      <c r="Q60" s="3">
        <f t="shared" si="3"/>
        <v>0</v>
      </c>
      <c r="R60" s="418">
        <f t="shared" si="4"/>
        <v>0</v>
      </c>
      <c r="S60" s="413">
        <f>SUM($D$58:$D$62)</f>
        <v>0</v>
      </c>
      <c r="T60" s="403">
        <f>(IF($D$6=4,wagi!D36,wagi!F36))*D60</f>
        <v>0</v>
      </c>
      <c r="AA60" s="54" t="s">
        <v>271</v>
      </c>
      <c r="AB60">
        <v>3</v>
      </c>
      <c r="AC60">
        <v>2</v>
      </c>
      <c r="AE60" s="53"/>
      <c r="AF60" s="287" t="s">
        <v>1054</v>
      </c>
      <c r="AG60" s="285">
        <v>3</v>
      </c>
      <c r="AK60" s="300" t="s">
        <v>1321</v>
      </c>
      <c r="AL60" s="299">
        <v>3</v>
      </c>
      <c r="AZ60" t="s">
        <v>741</v>
      </c>
      <c r="BA60" t="s">
        <v>741</v>
      </c>
      <c r="BB60">
        <v>4.6212857142857144</v>
      </c>
      <c r="BL60" s="13"/>
      <c r="BM60" s="11"/>
      <c r="BO60" s="56" t="s">
        <v>517</v>
      </c>
      <c r="BP60" s="114"/>
      <c r="BQ60">
        <v>1.1000000000000001</v>
      </c>
      <c r="BY60" s="341" t="s">
        <v>296</v>
      </c>
      <c r="BZ60" s="1">
        <v>3</v>
      </c>
      <c r="CA60" s="346">
        <v>2</v>
      </c>
    </row>
    <row r="61" spans="2:79" ht="20.100000000000001" customHeight="1" thickTop="1" thickBot="1">
      <c r="B61" s="442"/>
      <c r="C61" s="2" t="s">
        <v>28</v>
      </c>
      <c r="D61" s="35">
        <v>0</v>
      </c>
      <c r="E61" s="3">
        <f>HLOOKUP($D$21,'Cenniki korpusów'!$C$2:$AZ$322,'Cenniki korpusów'!A32,0)</f>
        <v>0</v>
      </c>
      <c r="F61" s="3">
        <f>'Wycena frontów MDF'!AT33</f>
        <v>38.375999999999998</v>
      </c>
      <c r="G61" s="3">
        <f>HLOOKUP($D$8,'Cennik Frontów MFC'!$B$2:$F$321,'Cennik Frontów MFC'!G31,0)</f>
        <v>0</v>
      </c>
      <c r="H61" s="3">
        <f t="shared" si="1"/>
        <v>0</v>
      </c>
      <c r="I61" s="3"/>
      <c r="J61" s="3"/>
      <c r="K61" s="3"/>
      <c r="L61" s="3"/>
      <c r="M61" s="3"/>
      <c r="N61" s="292" t="str">
        <f t="shared" si="2"/>
        <v>Wybierz</v>
      </c>
      <c r="O61" s="292"/>
      <c r="P61" s="45">
        <v>2</v>
      </c>
      <c r="Q61" s="3">
        <f t="shared" si="3"/>
        <v>0</v>
      </c>
      <c r="R61" s="418">
        <f t="shared" si="4"/>
        <v>0</v>
      </c>
      <c r="S61" s="413">
        <f t="shared" si="10"/>
        <v>0</v>
      </c>
      <c r="T61" s="403">
        <f>(IF($D$6=4,wagi!D37,wagi!F37))*D61</f>
        <v>0</v>
      </c>
      <c r="AA61" s="166"/>
      <c r="AB61" s="11"/>
      <c r="AE61" s="53"/>
      <c r="AF61" s="287" t="s">
        <v>1055</v>
      </c>
      <c r="AG61" s="285">
        <v>3</v>
      </c>
      <c r="AK61" s="300" t="s">
        <v>1322</v>
      </c>
      <c r="AL61" s="299">
        <v>3</v>
      </c>
      <c r="AZ61" t="s">
        <v>742</v>
      </c>
      <c r="BA61" t="s">
        <v>742</v>
      </c>
      <c r="BB61">
        <v>5.0430000000000001</v>
      </c>
      <c r="BO61" s="56" t="s">
        <v>518</v>
      </c>
      <c r="BP61" s="115"/>
      <c r="BQ61">
        <v>1.1000000000000001</v>
      </c>
      <c r="BY61" s="341" t="s">
        <v>1192</v>
      </c>
      <c r="BZ61" s="1">
        <v>3</v>
      </c>
      <c r="CA61" s="347">
        <v>1</v>
      </c>
    </row>
    <row r="62" spans="2:79" ht="20.100000000000001" customHeight="1" thickTop="1" thickBot="1">
      <c r="B62" s="441"/>
      <c r="C62" s="21" t="s">
        <v>29</v>
      </c>
      <c r="D62" s="36">
        <v>0</v>
      </c>
      <c r="E62" s="22">
        <f>HLOOKUP($D$21,'Cenniki korpusów'!$C$2:$AZ$322,'Cenniki korpusów'!A33,0)</f>
        <v>0</v>
      </c>
      <c r="F62" s="22">
        <f>'Wycena frontów MDF'!AT34</f>
        <v>38.375999999999998</v>
      </c>
      <c r="G62" s="22">
        <f>HLOOKUP($D$8,'Cennik Frontów MFC'!$B$2:$F$321,'Cennik Frontów MFC'!G32,0)</f>
        <v>0</v>
      </c>
      <c r="H62" s="22">
        <f t="shared" si="1"/>
        <v>0</v>
      </c>
      <c r="I62" s="22"/>
      <c r="J62" s="22"/>
      <c r="K62" s="22"/>
      <c r="L62" s="22"/>
      <c r="M62" s="22"/>
      <c r="N62" s="294" t="str">
        <f t="shared" si="2"/>
        <v>Wybierz</v>
      </c>
      <c r="O62" s="294"/>
      <c r="P62" s="46">
        <v>2</v>
      </c>
      <c r="Q62" s="22">
        <f t="shared" si="3"/>
        <v>0</v>
      </c>
      <c r="R62" s="419">
        <f t="shared" si="4"/>
        <v>0</v>
      </c>
      <c r="S62" s="413">
        <f t="shared" si="10"/>
        <v>0</v>
      </c>
      <c r="T62" s="403">
        <f>(IF($D$6=4,wagi!D38,wagi!F38))*D62</f>
        <v>0</v>
      </c>
      <c r="AA62" t="s">
        <v>1251</v>
      </c>
      <c r="AB62" t="s">
        <v>992</v>
      </c>
      <c r="AC62" t="s">
        <v>993</v>
      </c>
      <c r="AE62" s="1"/>
      <c r="AF62" s="287" t="s">
        <v>1056</v>
      </c>
      <c r="AG62" s="285">
        <v>3</v>
      </c>
      <c r="AK62" s="300" t="s">
        <v>1323</v>
      </c>
      <c r="AL62" s="299">
        <v>3</v>
      </c>
      <c r="AZ62" t="s">
        <v>743</v>
      </c>
      <c r="BA62" t="s">
        <v>743</v>
      </c>
      <c r="BB62">
        <v>5.5174285714285718</v>
      </c>
      <c r="BO62" s="56" t="s">
        <v>519</v>
      </c>
      <c r="BP62" s="116"/>
      <c r="BQ62">
        <v>1.1000000000000001</v>
      </c>
      <c r="BY62" s="341" t="s">
        <v>283</v>
      </c>
      <c r="BZ62" s="1">
        <v>3</v>
      </c>
      <c r="CA62" s="348">
        <v>3</v>
      </c>
    </row>
    <row r="63" spans="2:79" ht="24.95" customHeight="1" thickTop="1" thickBot="1">
      <c r="B63" s="440"/>
      <c r="C63" s="19" t="s">
        <v>30</v>
      </c>
      <c r="D63" s="34">
        <v>0</v>
      </c>
      <c r="E63" s="20">
        <f>HLOOKUP($D$21,'Cenniki korpusów'!$C$2:$AZ$322,'Cenniki korpusów'!A34,0)</f>
        <v>0</v>
      </c>
      <c r="F63" s="20">
        <f>'Wycena frontów MDF'!AT35</f>
        <v>52.766999999999996</v>
      </c>
      <c r="G63" s="20">
        <f>HLOOKUP($D$8,'Cennik Frontów MFC'!$B$2:$F$321,'Cennik Frontów MFC'!G33,0)</f>
        <v>0</v>
      </c>
      <c r="H63" s="20">
        <f t="shared" si="1"/>
        <v>0</v>
      </c>
      <c r="I63" s="20"/>
      <c r="J63" s="20"/>
      <c r="K63" s="20"/>
      <c r="L63" s="20"/>
      <c r="M63" s="20"/>
      <c r="N63" s="293" t="str">
        <f t="shared" si="2"/>
        <v>Wybierz</v>
      </c>
      <c r="O63" s="293"/>
      <c r="P63" s="47">
        <v>3</v>
      </c>
      <c r="Q63" s="20">
        <f t="shared" si="3"/>
        <v>0</v>
      </c>
      <c r="R63" s="417">
        <f t="shared" si="4"/>
        <v>0</v>
      </c>
      <c r="S63" s="413">
        <f>SUM($D$63:$D$66)</f>
        <v>0</v>
      </c>
      <c r="T63" s="403">
        <f>(IF($D$6=4,wagi!D39,wagi!F39))*D63</f>
        <v>0</v>
      </c>
      <c r="AA63" s="31" t="s">
        <v>315</v>
      </c>
      <c r="AB63">
        <v>0</v>
      </c>
      <c r="AC63">
        <v>0</v>
      </c>
      <c r="AE63" s="1"/>
      <c r="AF63" s="287" t="s">
        <v>1057</v>
      </c>
      <c r="AG63" s="285">
        <v>3</v>
      </c>
      <c r="AK63" s="300" t="s">
        <v>1324</v>
      </c>
      <c r="AL63" s="299">
        <v>3</v>
      </c>
      <c r="AZ63" t="s">
        <v>744</v>
      </c>
      <c r="BA63" t="s">
        <v>744</v>
      </c>
      <c r="BB63">
        <v>6.3081428571428573</v>
      </c>
      <c r="BO63" s="56" t="s">
        <v>520</v>
      </c>
      <c r="BP63" s="117"/>
      <c r="BQ63">
        <v>1.1000000000000001</v>
      </c>
      <c r="BY63" s="341" t="s">
        <v>1193</v>
      </c>
      <c r="BZ63" s="1">
        <v>3</v>
      </c>
      <c r="CA63" s="348">
        <v>3</v>
      </c>
    </row>
    <row r="64" spans="2:79" ht="24.95" customHeight="1" thickTop="1" thickBot="1">
      <c r="B64" s="442"/>
      <c r="C64" s="2" t="s">
        <v>31</v>
      </c>
      <c r="D64" s="35">
        <v>0</v>
      </c>
      <c r="E64" s="3">
        <f>HLOOKUP($D$21,'Cenniki korpusów'!$C$2:$AZ$322,'Cenniki korpusów'!A35,0)</f>
        <v>0</v>
      </c>
      <c r="F64" s="3">
        <f>'Wycena frontów MDF'!AT36</f>
        <v>52.766999999999996</v>
      </c>
      <c r="G64" s="3">
        <f>HLOOKUP($D$8,'Cennik Frontów MFC'!$B$2:$F$321,'Cennik Frontów MFC'!G34,0)</f>
        <v>0</v>
      </c>
      <c r="H64" s="3">
        <f t="shared" si="1"/>
        <v>0</v>
      </c>
      <c r="I64" s="3"/>
      <c r="J64" s="3"/>
      <c r="K64" s="3"/>
      <c r="L64" s="3"/>
      <c r="M64" s="3"/>
      <c r="N64" s="292" t="str">
        <f t="shared" si="2"/>
        <v>Wybierz</v>
      </c>
      <c r="O64" s="292"/>
      <c r="P64" s="45">
        <v>3</v>
      </c>
      <c r="Q64" s="3">
        <f t="shared" si="3"/>
        <v>0</v>
      </c>
      <c r="R64" s="418">
        <f t="shared" si="4"/>
        <v>0</v>
      </c>
      <c r="S64" s="413">
        <f t="shared" ref="S64:S66" si="11">SUM($D$63:$D$66)</f>
        <v>0</v>
      </c>
      <c r="T64" s="403">
        <f>(IF($D$6=4,wagi!D40,wagi!F40))*D64</f>
        <v>0</v>
      </c>
      <c r="AA64" s="14" t="s">
        <v>249</v>
      </c>
      <c r="AB64">
        <v>2</v>
      </c>
      <c r="AC64">
        <v>1</v>
      </c>
      <c r="AE64" s="1"/>
      <c r="AF64" s="287" t="s">
        <v>1058</v>
      </c>
      <c r="AG64" s="285">
        <v>3</v>
      </c>
      <c r="AK64" s="300" t="s">
        <v>1325</v>
      </c>
      <c r="AL64" s="299">
        <v>3</v>
      </c>
      <c r="AZ64" t="s">
        <v>745</v>
      </c>
      <c r="BA64" t="s">
        <v>745</v>
      </c>
      <c r="BB64">
        <v>6.6947142857142863</v>
      </c>
      <c r="BO64" s="56" t="s">
        <v>521</v>
      </c>
      <c r="BP64" s="118"/>
      <c r="BQ64">
        <v>1.1000000000000001</v>
      </c>
      <c r="BY64" s="341" t="s">
        <v>284</v>
      </c>
      <c r="BZ64" s="1">
        <v>2</v>
      </c>
      <c r="CA64" s="346">
        <v>2</v>
      </c>
    </row>
    <row r="65" spans="2:79" ht="24.95" customHeight="1" thickTop="1" thickBot="1">
      <c r="B65" s="442"/>
      <c r="C65" s="2" t="s">
        <v>32</v>
      </c>
      <c r="D65" s="35">
        <v>0</v>
      </c>
      <c r="E65" s="3">
        <f>HLOOKUP($D$21,'Cenniki korpusów'!$C$2:$AZ$322,'Cenniki korpusów'!A36,0)</f>
        <v>0</v>
      </c>
      <c r="F65" s="3">
        <f>'Wycena frontów MDF'!AT37</f>
        <v>52.766999999999996</v>
      </c>
      <c r="G65" s="3">
        <f>HLOOKUP($D$8,'Cennik Frontów MFC'!$B$2:$F$321,'Cennik Frontów MFC'!G35,0)</f>
        <v>0</v>
      </c>
      <c r="H65" s="3">
        <f t="shared" si="1"/>
        <v>0</v>
      </c>
      <c r="I65" s="3"/>
      <c r="J65" s="3"/>
      <c r="K65" s="3"/>
      <c r="L65" s="3"/>
      <c r="M65" s="3"/>
      <c r="N65" s="292" t="str">
        <f t="shared" si="2"/>
        <v>Wybierz</v>
      </c>
      <c r="O65" s="292"/>
      <c r="P65" s="45">
        <v>3</v>
      </c>
      <c r="Q65" s="3">
        <f t="shared" si="3"/>
        <v>0</v>
      </c>
      <c r="R65" s="418">
        <f t="shared" si="4"/>
        <v>0</v>
      </c>
      <c r="S65" s="413">
        <f t="shared" si="11"/>
        <v>0</v>
      </c>
      <c r="T65" s="403">
        <f>(IF($D$6=4,wagi!D41,wagi!F41))*D65</f>
        <v>0</v>
      </c>
      <c r="AA65" s="15" t="s">
        <v>273</v>
      </c>
      <c r="AB65">
        <v>3</v>
      </c>
      <c r="AC65">
        <v>1</v>
      </c>
      <c r="AE65" s="1"/>
      <c r="AF65" s="287" t="s">
        <v>1059</v>
      </c>
      <c r="AG65" s="285">
        <v>3</v>
      </c>
      <c r="AK65" s="300" t="s">
        <v>1326</v>
      </c>
      <c r="AL65" s="299">
        <v>3</v>
      </c>
      <c r="AZ65" t="s">
        <v>746</v>
      </c>
      <c r="BA65" t="s">
        <v>746</v>
      </c>
      <c r="BB65">
        <v>7.3448571428571432</v>
      </c>
      <c r="BO65" s="56" t="s">
        <v>522</v>
      </c>
      <c r="BP65" s="119"/>
      <c r="BQ65">
        <v>1.1000000000000001</v>
      </c>
      <c r="BY65" s="341" t="s">
        <v>1194</v>
      </c>
      <c r="BZ65" s="1">
        <v>2</v>
      </c>
      <c r="CA65" s="347">
        <v>1</v>
      </c>
    </row>
    <row r="66" spans="2:79" ht="24.95" customHeight="1" thickTop="1" thickBot="1">
      <c r="B66" s="441"/>
      <c r="C66" s="21" t="s">
        <v>33</v>
      </c>
      <c r="D66" s="36">
        <v>0</v>
      </c>
      <c r="E66" s="22">
        <f>HLOOKUP($D$21,'Cenniki korpusów'!$C$2:$AZ$322,'Cenniki korpusów'!A37,0)</f>
        <v>0</v>
      </c>
      <c r="F66" s="22">
        <f>'Wycena frontów MDF'!AT38</f>
        <v>52.766999999999996</v>
      </c>
      <c r="G66" s="22">
        <f>HLOOKUP($D$8,'Cennik Frontów MFC'!$B$2:$F$321,'Cennik Frontów MFC'!G36,0)</f>
        <v>0</v>
      </c>
      <c r="H66" s="22">
        <f t="shared" si="1"/>
        <v>0</v>
      </c>
      <c r="I66" s="22"/>
      <c r="J66" s="22"/>
      <c r="K66" s="22"/>
      <c r="L66" s="22"/>
      <c r="M66" s="22"/>
      <c r="N66" s="294" t="str">
        <f t="shared" si="2"/>
        <v>Wybierz</v>
      </c>
      <c r="O66" s="294"/>
      <c r="P66" s="46">
        <v>3</v>
      </c>
      <c r="Q66" s="22">
        <f t="shared" si="3"/>
        <v>0</v>
      </c>
      <c r="R66" s="419">
        <f t="shared" si="4"/>
        <v>0</v>
      </c>
      <c r="S66" s="413">
        <f t="shared" si="11"/>
        <v>0</v>
      </c>
      <c r="T66" s="403">
        <f>(IF($D$6=4,wagi!D42,wagi!F42))*D66</f>
        <v>0</v>
      </c>
      <c r="AA66" s="15" t="s">
        <v>288</v>
      </c>
      <c r="AB66">
        <v>3</v>
      </c>
      <c r="AC66">
        <v>3</v>
      </c>
      <c r="AE66" s="1"/>
      <c r="AF66" t="s">
        <v>1073</v>
      </c>
      <c r="AG66" s="289">
        <v>3</v>
      </c>
      <c r="AK66" s="300" t="s">
        <v>1327</v>
      </c>
      <c r="AL66" s="299">
        <v>3</v>
      </c>
      <c r="AZ66" t="s">
        <v>747</v>
      </c>
      <c r="BA66" t="s">
        <v>747</v>
      </c>
      <c r="BB66">
        <v>7.4854285714285709</v>
      </c>
      <c r="BO66" s="56" t="s">
        <v>523</v>
      </c>
      <c r="BP66" s="120"/>
      <c r="BQ66">
        <v>1.1000000000000001</v>
      </c>
      <c r="BY66" s="341" t="s">
        <v>285</v>
      </c>
      <c r="BZ66" s="1">
        <v>2</v>
      </c>
      <c r="CA66" s="346">
        <v>2</v>
      </c>
    </row>
    <row r="67" spans="2:79" ht="20.100000000000001" customHeight="1" thickTop="1" thickBot="1">
      <c r="B67" s="440"/>
      <c r="C67" s="19" t="s">
        <v>879</v>
      </c>
      <c r="D67" s="34">
        <v>0</v>
      </c>
      <c r="E67" s="20">
        <f>HLOOKUP($D$21,'Cenniki korpusów'!$C$2:$AZ$322,'Cenniki korpusów'!A38,0)</f>
        <v>0</v>
      </c>
      <c r="F67" s="20">
        <f>'Wycena frontów MDF'!AT39</f>
        <v>38.375999999999998</v>
      </c>
      <c r="G67" s="20">
        <f>HLOOKUP($D$8,'Cennik Frontów MFC'!$B$2:$F$321,'Cennik Frontów MFC'!G37,0)</f>
        <v>0</v>
      </c>
      <c r="H67" s="20">
        <f t="shared" si="1"/>
        <v>0</v>
      </c>
      <c r="I67" s="20"/>
      <c r="J67" s="20"/>
      <c r="K67" s="20"/>
      <c r="L67" s="20"/>
      <c r="M67" s="20"/>
      <c r="N67" s="293" t="str">
        <f t="shared" si="2"/>
        <v>Wybierz</v>
      </c>
      <c r="O67" s="293"/>
      <c r="P67" s="47">
        <v>2</v>
      </c>
      <c r="Q67" s="20">
        <f t="shared" si="3"/>
        <v>0</v>
      </c>
      <c r="R67" s="417">
        <f t="shared" si="4"/>
        <v>0</v>
      </c>
      <c r="S67" s="413">
        <f>SUM($D$67:$D$74)</f>
        <v>0</v>
      </c>
      <c r="T67" s="403">
        <f>(IF($D$6=4,wagi!D43,wagi!F43))*D67</f>
        <v>0</v>
      </c>
      <c r="AA67" s="15" t="s">
        <v>258</v>
      </c>
      <c r="AB67">
        <v>2</v>
      </c>
      <c r="AC67">
        <v>1</v>
      </c>
      <c r="AE67" s="1"/>
      <c r="AF67" s="287" t="s">
        <v>1060</v>
      </c>
      <c r="AG67" s="285">
        <v>4</v>
      </c>
      <c r="AK67" s="300" t="s">
        <v>1328</v>
      </c>
      <c r="AL67" s="299">
        <v>3</v>
      </c>
      <c r="AZ67" t="s">
        <v>748</v>
      </c>
      <c r="BA67" t="s">
        <v>748</v>
      </c>
      <c r="BB67">
        <v>8.0828571428571419</v>
      </c>
      <c r="BO67" s="56" t="s">
        <v>524</v>
      </c>
      <c r="BP67" s="121"/>
      <c r="BQ67">
        <v>1.1000000000000001</v>
      </c>
      <c r="BY67" s="341" t="s">
        <v>1195</v>
      </c>
      <c r="BZ67" s="1">
        <v>2</v>
      </c>
      <c r="CA67" s="347">
        <v>1</v>
      </c>
    </row>
    <row r="68" spans="2:79" ht="20.100000000000001" customHeight="1" thickTop="1" thickBot="1">
      <c r="B68" s="442"/>
      <c r="C68" s="2" t="s">
        <v>880</v>
      </c>
      <c r="D68" s="35">
        <v>0</v>
      </c>
      <c r="E68" s="3">
        <f>HLOOKUP($D$21,'Cenniki korpusów'!$C$2:$AZ$322,'Cenniki korpusów'!A39,0)</f>
        <v>0</v>
      </c>
      <c r="F68" s="3">
        <f>'Wycena frontów MDF'!AT40</f>
        <v>38.375999999999998</v>
      </c>
      <c r="G68" s="3">
        <f>HLOOKUP($D$8,'Cennik Frontów MFC'!$B$2:$F$321,'Cennik Frontów MFC'!G38,0)</f>
        <v>0</v>
      </c>
      <c r="H68" s="3">
        <f t="shared" si="1"/>
        <v>0</v>
      </c>
      <c r="I68" s="3"/>
      <c r="J68" s="3"/>
      <c r="K68" s="3"/>
      <c r="L68" s="3"/>
      <c r="M68" s="3"/>
      <c r="N68" s="292" t="str">
        <f t="shared" si="2"/>
        <v>Wybierz</v>
      </c>
      <c r="O68" s="292"/>
      <c r="P68" s="45">
        <v>2</v>
      </c>
      <c r="Q68" s="3">
        <f t="shared" si="3"/>
        <v>0</v>
      </c>
      <c r="R68" s="418">
        <f t="shared" si="4"/>
        <v>0</v>
      </c>
      <c r="S68" s="413">
        <f t="shared" ref="S68:S74" si="12">SUM($D$67:$D$74)</f>
        <v>0</v>
      </c>
      <c r="T68" s="403">
        <f>(IF($D$6=4,wagi!D44,wagi!F44))*D68</f>
        <v>0</v>
      </c>
      <c r="AA68" s="15" t="s">
        <v>994</v>
      </c>
      <c r="AB68">
        <v>2</v>
      </c>
      <c r="AC68">
        <v>1</v>
      </c>
      <c r="AE68" s="11"/>
      <c r="AF68" s="287" t="s">
        <v>1061</v>
      </c>
      <c r="AG68" s="285">
        <v>4</v>
      </c>
      <c r="AK68" s="300" t="s">
        <v>1329</v>
      </c>
      <c r="AL68" s="299">
        <v>3</v>
      </c>
      <c r="AZ68" t="s">
        <v>749</v>
      </c>
      <c r="BA68" t="s">
        <v>749</v>
      </c>
      <c r="BB68">
        <v>8.5045714285714293</v>
      </c>
      <c r="BO68" s="56" t="s">
        <v>525</v>
      </c>
      <c r="BP68" s="122"/>
      <c r="BQ68">
        <v>1.1000000000000001</v>
      </c>
      <c r="BY68" s="341" t="s">
        <v>279</v>
      </c>
      <c r="BZ68" s="1">
        <v>3</v>
      </c>
      <c r="CA68" s="346">
        <v>2</v>
      </c>
    </row>
    <row r="69" spans="2:79" ht="20.100000000000001" customHeight="1" thickTop="1" thickBot="1">
      <c r="B69" s="442"/>
      <c r="C69" s="2" t="s">
        <v>881</v>
      </c>
      <c r="D69" s="35">
        <v>0</v>
      </c>
      <c r="E69" s="3">
        <f>HLOOKUP($D$21,'Cenniki korpusów'!$C$2:$AZ$322,'Cenniki korpusów'!A40,0)</f>
        <v>0</v>
      </c>
      <c r="F69" s="3">
        <f>'Wycena frontów MDF'!AT41</f>
        <v>38.375999999999998</v>
      </c>
      <c r="G69" s="3">
        <f>HLOOKUP($D$8,'Cennik Frontów MFC'!$B$2:$F$321,'Cennik Frontów MFC'!G39,0)</f>
        <v>0</v>
      </c>
      <c r="H69" s="3">
        <f t="shared" si="1"/>
        <v>0</v>
      </c>
      <c r="I69" s="3"/>
      <c r="J69" s="3"/>
      <c r="K69" s="3"/>
      <c r="L69" s="3"/>
      <c r="M69" s="3"/>
      <c r="N69" s="292" t="str">
        <f t="shared" si="2"/>
        <v>Wybierz</v>
      </c>
      <c r="O69" s="292"/>
      <c r="P69" s="45">
        <v>2</v>
      </c>
      <c r="Q69" s="3">
        <f t="shared" si="3"/>
        <v>0</v>
      </c>
      <c r="R69" s="418">
        <f t="shared" si="4"/>
        <v>0</v>
      </c>
      <c r="S69" s="413">
        <f t="shared" si="12"/>
        <v>0</v>
      </c>
      <c r="T69" s="403">
        <f>(IF($D$6=4,wagi!D45,wagi!F45))*D69</f>
        <v>0</v>
      </c>
      <c r="AA69" s="15" t="s">
        <v>252</v>
      </c>
      <c r="AB69">
        <v>1</v>
      </c>
      <c r="AC69">
        <v>1</v>
      </c>
      <c r="AE69" s="11"/>
      <c r="AF69" s="288" t="s">
        <v>1062</v>
      </c>
      <c r="AG69" s="285">
        <v>4</v>
      </c>
      <c r="AK69" s="300" t="s">
        <v>1330</v>
      </c>
      <c r="AL69" s="299">
        <v>3</v>
      </c>
      <c r="AZ69" t="s">
        <v>750</v>
      </c>
      <c r="BA69" t="s">
        <v>750</v>
      </c>
      <c r="BB69">
        <v>9.0668571428571436</v>
      </c>
      <c r="BO69" s="56" t="s">
        <v>526</v>
      </c>
      <c r="BP69" s="123"/>
      <c r="BQ69">
        <v>1.1000000000000001</v>
      </c>
      <c r="BY69" s="341" t="s">
        <v>1196</v>
      </c>
      <c r="BZ69" s="1">
        <v>3</v>
      </c>
      <c r="CA69" s="347">
        <v>1</v>
      </c>
    </row>
    <row r="70" spans="2:79" ht="20.100000000000001" customHeight="1" thickTop="1" thickBot="1">
      <c r="B70" s="442"/>
      <c r="C70" s="2" t="s">
        <v>882</v>
      </c>
      <c r="D70" s="35">
        <v>0</v>
      </c>
      <c r="E70" s="3">
        <f>HLOOKUP($D$21,'Cenniki korpusów'!$C$2:$AZ$322,'Cenniki korpusów'!A41,0)</f>
        <v>0</v>
      </c>
      <c r="F70" s="3">
        <f>'Wycena frontów MDF'!AT42</f>
        <v>38.375999999999998</v>
      </c>
      <c r="G70" s="3">
        <f>HLOOKUP($D$8,'Cennik Frontów MFC'!$B$2:$F$321,'Cennik Frontów MFC'!G40,0)</f>
        <v>0</v>
      </c>
      <c r="H70" s="3">
        <f t="shared" si="1"/>
        <v>0</v>
      </c>
      <c r="I70" s="3"/>
      <c r="J70" s="3"/>
      <c r="K70" s="3"/>
      <c r="L70" s="3"/>
      <c r="M70" s="3"/>
      <c r="N70" s="292" t="str">
        <f t="shared" si="2"/>
        <v>Wybierz</v>
      </c>
      <c r="O70" s="292"/>
      <c r="P70" s="45">
        <v>2</v>
      </c>
      <c r="Q70" s="3">
        <f t="shared" si="3"/>
        <v>0</v>
      </c>
      <c r="R70" s="418">
        <f t="shared" si="4"/>
        <v>0</v>
      </c>
      <c r="S70" s="413">
        <f t="shared" si="12"/>
        <v>0</v>
      </c>
      <c r="T70" s="403">
        <f>(IF($D$6=4,wagi!D46,wagi!F46))*D70</f>
        <v>0</v>
      </c>
      <c r="AA70" s="15" t="s">
        <v>995</v>
      </c>
      <c r="AB70">
        <v>2</v>
      </c>
      <c r="AC70">
        <v>1</v>
      </c>
      <c r="AF70" s="12" t="s">
        <v>1063</v>
      </c>
      <c r="AG70" s="289">
        <v>4</v>
      </c>
      <c r="AK70" s="300" t="s">
        <v>1331</v>
      </c>
      <c r="AL70" s="299">
        <v>3</v>
      </c>
      <c r="AZ70" t="s">
        <v>751</v>
      </c>
      <c r="BA70" t="s">
        <v>751</v>
      </c>
      <c r="BB70">
        <v>9.523714285714286</v>
      </c>
      <c r="BO70" s="56" t="s">
        <v>527</v>
      </c>
      <c r="BP70" s="124"/>
      <c r="BQ70">
        <v>1.1000000000000001</v>
      </c>
      <c r="BY70" s="341" t="s">
        <v>275</v>
      </c>
      <c r="BZ70" s="1">
        <v>3</v>
      </c>
      <c r="CA70" s="346">
        <v>2</v>
      </c>
    </row>
    <row r="71" spans="2:79" ht="20.100000000000001" customHeight="1" thickTop="1" thickBot="1">
      <c r="B71" s="442"/>
      <c r="C71" s="2" t="s">
        <v>883</v>
      </c>
      <c r="D71" s="35">
        <v>0</v>
      </c>
      <c r="E71" s="3">
        <f>HLOOKUP($D$21,'Cenniki korpusów'!$C$2:$AZ$322,'Cenniki korpusów'!A42,0)</f>
        <v>0</v>
      </c>
      <c r="F71" s="3">
        <f>'Wycena frontów MDF'!AT43</f>
        <v>38.375999999999998</v>
      </c>
      <c r="G71" s="3">
        <f>HLOOKUP($D$8,'Cennik Frontów MFC'!$B$2:$F$321,'Cennik Frontów MFC'!G41,0)</f>
        <v>0</v>
      </c>
      <c r="H71" s="3">
        <f t="shared" si="1"/>
        <v>0</v>
      </c>
      <c r="I71" s="3"/>
      <c r="J71" s="3"/>
      <c r="K71" s="3"/>
      <c r="L71" s="3"/>
      <c r="M71" s="3"/>
      <c r="N71" s="292" t="str">
        <f t="shared" si="2"/>
        <v>Wybierz</v>
      </c>
      <c r="O71" s="292"/>
      <c r="P71" s="45">
        <v>2</v>
      </c>
      <c r="Q71" s="3">
        <f t="shared" si="3"/>
        <v>0</v>
      </c>
      <c r="R71" s="418">
        <f t="shared" si="4"/>
        <v>0</v>
      </c>
      <c r="S71" s="413">
        <f t="shared" si="12"/>
        <v>0</v>
      </c>
      <c r="T71" s="403">
        <f>(IF($D$6=4,wagi!D47,wagi!F47))*D71</f>
        <v>0</v>
      </c>
      <c r="AA71" s="15" t="s">
        <v>263</v>
      </c>
      <c r="AB71">
        <v>2</v>
      </c>
      <c r="AC71">
        <v>1</v>
      </c>
      <c r="AF71" t="s">
        <v>1064</v>
      </c>
      <c r="AG71" s="289">
        <v>4</v>
      </c>
      <c r="AK71" s="300" t="s">
        <v>1332</v>
      </c>
      <c r="AL71" s="299">
        <v>3</v>
      </c>
      <c r="AZ71" t="s">
        <v>752</v>
      </c>
      <c r="BA71" t="s">
        <v>752</v>
      </c>
      <c r="BB71">
        <v>9.8048571428571432</v>
      </c>
      <c r="BO71" s="56" t="s">
        <v>528</v>
      </c>
      <c r="BP71" s="125"/>
      <c r="BQ71">
        <v>1.1000000000000001</v>
      </c>
      <c r="BY71" s="341" t="s">
        <v>1197</v>
      </c>
      <c r="BZ71" s="1">
        <v>3</v>
      </c>
      <c r="CA71" s="347">
        <v>1</v>
      </c>
    </row>
    <row r="72" spans="2:79" ht="20.100000000000001" customHeight="1" thickTop="1" thickBot="1">
      <c r="B72" s="442"/>
      <c r="C72" s="2" t="s">
        <v>884</v>
      </c>
      <c r="D72" s="35">
        <v>0</v>
      </c>
      <c r="E72" s="3">
        <f>HLOOKUP($D$21,'Cenniki korpusów'!$C$2:$AZ$322,'Cenniki korpusów'!A43,0)</f>
        <v>0</v>
      </c>
      <c r="F72" s="3">
        <f>'Wycena frontów MDF'!AT44</f>
        <v>38.375999999999998</v>
      </c>
      <c r="G72" s="3">
        <f>HLOOKUP($D$8,'Cennik Frontów MFC'!$B$2:$F$321,'Cennik Frontów MFC'!G42,0)</f>
        <v>0</v>
      </c>
      <c r="H72" s="3">
        <f t="shared" si="1"/>
        <v>0</v>
      </c>
      <c r="I72" s="3"/>
      <c r="J72" s="3"/>
      <c r="K72" s="3"/>
      <c r="L72" s="3"/>
      <c r="M72" s="3"/>
      <c r="N72" s="292" t="str">
        <f t="shared" si="2"/>
        <v>Wybierz</v>
      </c>
      <c r="O72" s="292"/>
      <c r="P72" s="45">
        <v>2</v>
      </c>
      <c r="Q72" s="3">
        <f t="shared" si="3"/>
        <v>0</v>
      </c>
      <c r="R72" s="418">
        <f t="shared" si="4"/>
        <v>0</v>
      </c>
      <c r="S72" s="413">
        <f t="shared" si="12"/>
        <v>0</v>
      </c>
      <c r="T72" s="403">
        <f>(IF($D$6=4,wagi!D48,wagi!F48))*D72</f>
        <v>0</v>
      </c>
      <c r="AA72" s="15" t="s">
        <v>264</v>
      </c>
      <c r="AB72">
        <v>2</v>
      </c>
      <c r="AC72">
        <v>1</v>
      </c>
      <c r="AF72" t="s">
        <v>1065</v>
      </c>
      <c r="AG72" s="289">
        <v>4</v>
      </c>
      <c r="AK72" s="300" t="s">
        <v>1333</v>
      </c>
      <c r="AL72" s="299">
        <v>3</v>
      </c>
      <c r="AZ72" t="s">
        <v>753</v>
      </c>
      <c r="BA72" t="s">
        <v>753</v>
      </c>
      <c r="BB72">
        <v>10.490142857142857</v>
      </c>
      <c r="BO72" s="56" t="s">
        <v>529</v>
      </c>
      <c r="BP72" s="126"/>
      <c r="BQ72">
        <v>1.1000000000000001</v>
      </c>
      <c r="BY72" s="343" t="s">
        <v>255</v>
      </c>
      <c r="BZ72" s="1">
        <v>1</v>
      </c>
      <c r="CA72" s="346">
        <v>2</v>
      </c>
    </row>
    <row r="73" spans="2:79" ht="20.100000000000001" customHeight="1" thickTop="1" thickBot="1">
      <c r="B73" s="442"/>
      <c r="C73" s="2" t="s">
        <v>885</v>
      </c>
      <c r="D73" s="35">
        <v>0</v>
      </c>
      <c r="E73" s="3">
        <f>HLOOKUP($D$21,'Cenniki korpusów'!$C$2:$AZ$322,'Cenniki korpusów'!A44,0)</f>
        <v>0</v>
      </c>
      <c r="F73" s="3">
        <f>'Wycena frontów MDF'!AT45</f>
        <v>38.375999999999998</v>
      </c>
      <c r="G73" s="3">
        <f>HLOOKUP($D$8,'Cennik Frontów MFC'!$B$2:$F$321,'Cennik Frontów MFC'!G43,0)</f>
        <v>0</v>
      </c>
      <c r="H73" s="3">
        <f t="shared" si="1"/>
        <v>0</v>
      </c>
      <c r="I73" s="3"/>
      <c r="J73" s="3"/>
      <c r="K73" s="3"/>
      <c r="L73" s="3"/>
      <c r="M73" s="3"/>
      <c r="N73" s="292" t="str">
        <f t="shared" si="2"/>
        <v>Wybierz</v>
      </c>
      <c r="O73" s="292"/>
      <c r="P73" s="45">
        <v>2</v>
      </c>
      <c r="Q73" s="3">
        <f t="shared" si="3"/>
        <v>0</v>
      </c>
      <c r="R73" s="418">
        <f t="shared" si="4"/>
        <v>0</v>
      </c>
      <c r="S73" s="413">
        <f t="shared" si="12"/>
        <v>0</v>
      </c>
      <c r="T73" s="403">
        <f>(IF($D$6=4,wagi!D49,wagi!F49))*D73</f>
        <v>0</v>
      </c>
      <c r="AA73" s="15" t="s">
        <v>996</v>
      </c>
      <c r="AB73">
        <v>2</v>
      </c>
      <c r="AC73">
        <v>1</v>
      </c>
      <c r="AF73" t="s">
        <v>1066</v>
      </c>
      <c r="AG73" s="289">
        <v>4</v>
      </c>
      <c r="AK73" s="300" t="s">
        <v>1334</v>
      </c>
      <c r="AL73" s="299">
        <v>3</v>
      </c>
      <c r="AZ73" t="s">
        <v>754</v>
      </c>
      <c r="BA73" t="s">
        <v>754</v>
      </c>
      <c r="BB73">
        <v>10.894285714285715</v>
      </c>
      <c r="BO73" s="56" t="s">
        <v>530</v>
      </c>
      <c r="BP73" s="127"/>
      <c r="BQ73">
        <v>1.1000000000000001</v>
      </c>
      <c r="BY73" s="343" t="s">
        <v>1198</v>
      </c>
      <c r="BZ73" s="1">
        <v>1</v>
      </c>
      <c r="CA73" s="347">
        <v>1</v>
      </c>
    </row>
    <row r="74" spans="2:79" ht="20.100000000000001" customHeight="1" thickTop="1" thickBot="1">
      <c r="B74" s="441"/>
      <c r="C74" s="21" t="s">
        <v>886</v>
      </c>
      <c r="D74" s="36">
        <v>0</v>
      </c>
      <c r="E74" s="22">
        <f>HLOOKUP($D$21,'Cenniki korpusów'!$C$2:$AZ$322,'Cenniki korpusów'!A45,0)</f>
        <v>0</v>
      </c>
      <c r="F74" s="22">
        <f>'Wycena frontów MDF'!AT46</f>
        <v>38.375999999999998</v>
      </c>
      <c r="G74" s="22">
        <f>HLOOKUP($D$8,'Cennik Frontów MFC'!$B$2:$F$321,'Cennik Frontów MFC'!G44,0)</f>
        <v>0</v>
      </c>
      <c r="H74" s="22">
        <f t="shared" si="1"/>
        <v>0</v>
      </c>
      <c r="I74" s="22"/>
      <c r="J74" s="22"/>
      <c r="K74" s="22"/>
      <c r="L74" s="22"/>
      <c r="M74" s="22"/>
      <c r="N74" s="294" t="str">
        <f t="shared" si="2"/>
        <v>Wybierz</v>
      </c>
      <c r="O74" s="294"/>
      <c r="P74" s="46">
        <v>2</v>
      </c>
      <c r="Q74" s="22">
        <f t="shared" si="3"/>
        <v>0</v>
      </c>
      <c r="R74" s="419">
        <f t="shared" si="4"/>
        <v>0</v>
      </c>
      <c r="S74" s="413">
        <f t="shared" si="12"/>
        <v>0</v>
      </c>
      <c r="T74" s="403">
        <f>(IF($D$6=4,wagi!D50,wagi!F50))*D74</f>
        <v>0</v>
      </c>
      <c r="AA74" s="15" t="s">
        <v>280</v>
      </c>
      <c r="AB74">
        <v>3</v>
      </c>
      <c r="AC74">
        <v>1</v>
      </c>
      <c r="AF74" t="s">
        <v>1067</v>
      </c>
      <c r="AG74" s="289">
        <v>4</v>
      </c>
      <c r="AK74" s="300" t="s">
        <v>1335</v>
      </c>
      <c r="AL74" s="299">
        <v>3</v>
      </c>
      <c r="AZ74" t="s">
        <v>755</v>
      </c>
      <c r="BA74" t="s">
        <v>755</v>
      </c>
      <c r="BB74">
        <v>11.702571428571428</v>
      </c>
      <c r="BO74" s="56" t="s">
        <v>531</v>
      </c>
      <c r="BP74" s="128"/>
      <c r="BQ74">
        <v>1.1000000000000001</v>
      </c>
      <c r="BY74" s="340" t="s">
        <v>268</v>
      </c>
      <c r="BZ74" s="1">
        <v>2</v>
      </c>
      <c r="CA74" s="346">
        <v>2</v>
      </c>
    </row>
    <row r="75" spans="2:79" ht="20.100000000000001" customHeight="1" thickTop="1" thickBot="1">
      <c r="B75" s="440"/>
      <c r="C75" s="19" t="s">
        <v>887</v>
      </c>
      <c r="D75" s="34">
        <v>0</v>
      </c>
      <c r="E75" s="20">
        <f>HLOOKUP($D$21,'Cenniki korpusów'!$C$2:$AZ$322,'Cenniki korpusów'!A46,0)</f>
        <v>0</v>
      </c>
      <c r="F75" s="20">
        <f>'Wycena frontów MDF'!AT47</f>
        <v>38.375999999999998</v>
      </c>
      <c r="G75" s="20">
        <f>HLOOKUP($D$8,'Cennik Frontów MFC'!$B$2:$F$321,'Cennik Frontów MFC'!G45,0)</f>
        <v>0</v>
      </c>
      <c r="H75" s="20">
        <f t="shared" si="1"/>
        <v>0</v>
      </c>
      <c r="I75" s="20"/>
      <c r="J75" s="20"/>
      <c r="K75" s="20"/>
      <c r="L75" s="20"/>
      <c r="M75" s="20"/>
      <c r="N75" s="293" t="str">
        <f t="shared" si="2"/>
        <v>Wybierz</v>
      </c>
      <c r="O75" s="293"/>
      <c r="P75" s="47">
        <v>2</v>
      </c>
      <c r="Q75" s="20">
        <f t="shared" si="3"/>
        <v>0</v>
      </c>
      <c r="R75" s="417">
        <f t="shared" si="4"/>
        <v>0</v>
      </c>
      <c r="S75" s="413">
        <f>SUM($D$75:$D$82)</f>
        <v>0</v>
      </c>
      <c r="T75" s="403">
        <f>(IF($D$6=4,wagi!D51,wagi!F51))*D75</f>
        <v>0</v>
      </c>
      <c r="AA75" s="15" t="s">
        <v>259</v>
      </c>
      <c r="AB75">
        <v>2</v>
      </c>
      <c r="AC75">
        <v>1</v>
      </c>
      <c r="AF75" t="s">
        <v>1068</v>
      </c>
      <c r="AG75" s="289">
        <v>4</v>
      </c>
      <c r="AK75" s="300" t="s">
        <v>1336</v>
      </c>
      <c r="AL75" s="299">
        <v>3</v>
      </c>
      <c r="AZ75" t="s">
        <v>756</v>
      </c>
      <c r="BA75" t="s">
        <v>756</v>
      </c>
      <c r="BB75">
        <v>11.410885714285715</v>
      </c>
      <c r="BO75" s="56" t="s">
        <v>532</v>
      </c>
      <c r="BP75" s="129"/>
      <c r="BQ75">
        <v>1.1000000000000001</v>
      </c>
      <c r="BY75" s="340" t="s">
        <v>1199</v>
      </c>
      <c r="BZ75" s="1">
        <v>2</v>
      </c>
      <c r="CA75" s="347">
        <v>1</v>
      </c>
    </row>
    <row r="76" spans="2:79" ht="20.100000000000001" customHeight="1" thickTop="1" thickBot="1">
      <c r="B76" s="442"/>
      <c r="C76" s="2" t="s">
        <v>888</v>
      </c>
      <c r="D76" s="35">
        <v>0</v>
      </c>
      <c r="E76" s="3">
        <f>HLOOKUP($D$21,'Cenniki korpusów'!$C$2:$AZ$322,'Cenniki korpusów'!A47,0)</f>
        <v>0</v>
      </c>
      <c r="F76" s="3">
        <f>'Wycena frontów MDF'!AT48</f>
        <v>38.375999999999998</v>
      </c>
      <c r="G76" s="3">
        <f>HLOOKUP($D$8,'Cennik Frontów MFC'!$B$2:$F$321,'Cennik Frontów MFC'!G46,0)</f>
        <v>0</v>
      </c>
      <c r="H76" s="3">
        <f t="shared" si="1"/>
        <v>0</v>
      </c>
      <c r="I76" s="3"/>
      <c r="J76" s="3"/>
      <c r="K76" s="3"/>
      <c r="L76" s="3"/>
      <c r="M76" s="3"/>
      <c r="N76" s="292" t="str">
        <f t="shared" si="2"/>
        <v>Wybierz</v>
      </c>
      <c r="O76" s="292"/>
      <c r="P76" s="45">
        <v>2</v>
      </c>
      <c r="Q76" s="3">
        <f t="shared" si="3"/>
        <v>0</v>
      </c>
      <c r="R76" s="418">
        <f t="shared" si="4"/>
        <v>0</v>
      </c>
      <c r="S76" s="413">
        <f t="shared" ref="S76:S82" si="13">SUM($D$75:$D$82)</f>
        <v>0</v>
      </c>
      <c r="T76" s="403">
        <f>(IF($D$6=4,wagi!D52,wagi!F52))*D76</f>
        <v>0</v>
      </c>
      <c r="AA76" s="15" t="s">
        <v>260</v>
      </c>
      <c r="AB76">
        <v>2</v>
      </c>
      <c r="AC76">
        <v>1</v>
      </c>
      <c r="AF76" t="s">
        <v>1069</v>
      </c>
      <c r="AG76" s="289">
        <v>4</v>
      </c>
      <c r="AK76" s="300" t="s">
        <v>1337</v>
      </c>
      <c r="AL76" s="299">
        <v>3</v>
      </c>
      <c r="AZ76" t="s">
        <v>757</v>
      </c>
      <c r="BA76" t="s">
        <v>757</v>
      </c>
      <c r="BB76">
        <v>13.367464285714286</v>
      </c>
      <c r="BO76" s="56" t="s">
        <v>533</v>
      </c>
      <c r="BP76" s="130"/>
      <c r="BQ76">
        <v>1.1000000000000001</v>
      </c>
      <c r="BY76" s="341" t="s">
        <v>997</v>
      </c>
      <c r="BZ76" s="1">
        <v>1</v>
      </c>
      <c r="CA76" s="346">
        <v>2</v>
      </c>
    </row>
    <row r="77" spans="2:79" ht="20.100000000000001" customHeight="1" thickTop="1" thickBot="1">
      <c r="B77" s="442"/>
      <c r="C77" s="2" t="s">
        <v>889</v>
      </c>
      <c r="D77" s="35">
        <v>0</v>
      </c>
      <c r="E77" s="3">
        <f>HLOOKUP($D$21,'Cenniki korpusów'!$C$2:$AZ$322,'Cenniki korpusów'!A48,0)</f>
        <v>0</v>
      </c>
      <c r="F77" s="3">
        <f>'Wycena frontów MDF'!AT49</f>
        <v>38.375999999999998</v>
      </c>
      <c r="G77" s="3">
        <f>HLOOKUP($D$8,'Cennik Frontów MFC'!$B$2:$F$321,'Cennik Frontów MFC'!G47,0)</f>
        <v>0</v>
      </c>
      <c r="H77" s="3">
        <f t="shared" si="1"/>
        <v>0</v>
      </c>
      <c r="I77" s="3"/>
      <c r="J77" s="3"/>
      <c r="K77" s="3"/>
      <c r="L77" s="3"/>
      <c r="M77" s="3"/>
      <c r="N77" s="292" t="str">
        <f t="shared" si="2"/>
        <v>Wybierz</v>
      </c>
      <c r="O77" s="292"/>
      <c r="P77" s="45">
        <v>2</v>
      </c>
      <c r="Q77" s="3">
        <f t="shared" si="3"/>
        <v>0</v>
      </c>
      <c r="R77" s="418">
        <f t="shared" si="4"/>
        <v>0</v>
      </c>
      <c r="S77" s="413">
        <f t="shared" si="13"/>
        <v>0</v>
      </c>
      <c r="T77" s="403">
        <f>(IF($D$6=4,wagi!D53,wagi!F53))*D77</f>
        <v>0</v>
      </c>
      <c r="AA77" s="15" t="s">
        <v>294</v>
      </c>
      <c r="AB77">
        <v>3</v>
      </c>
      <c r="AC77">
        <v>3</v>
      </c>
      <c r="AF77" t="s">
        <v>1070</v>
      </c>
      <c r="AG77" s="289">
        <v>4</v>
      </c>
      <c r="AK77" s="300" t="s">
        <v>1338</v>
      </c>
      <c r="AL77" s="299">
        <v>3</v>
      </c>
      <c r="AZ77" t="s">
        <v>758</v>
      </c>
      <c r="BA77" t="s">
        <v>758</v>
      </c>
      <c r="BB77">
        <v>21.402878571428573</v>
      </c>
      <c r="BO77" s="56" t="s">
        <v>534</v>
      </c>
      <c r="BP77" s="131"/>
      <c r="BQ77">
        <v>1.1000000000000001</v>
      </c>
      <c r="BY77" s="341" t="s">
        <v>1200</v>
      </c>
      <c r="BZ77" s="1">
        <v>1</v>
      </c>
      <c r="CA77" s="347">
        <v>1</v>
      </c>
    </row>
    <row r="78" spans="2:79" ht="20.100000000000001" customHeight="1" thickTop="1" thickBot="1">
      <c r="B78" s="442"/>
      <c r="C78" s="2" t="s">
        <v>890</v>
      </c>
      <c r="D78" s="35">
        <v>0</v>
      </c>
      <c r="E78" s="3">
        <f>HLOOKUP($D$21,'Cenniki korpusów'!$C$2:$AZ$322,'Cenniki korpusów'!A49,0)</f>
        <v>0</v>
      </c>
      <c r="F78" s="3">
        <f>'Wycena frontów MDF'!AT50</f>
        <v>38.375999999999998</v>
      </c>
      <c r="G78" s="3">
        <f>HLOOKUP($D$8,'Cennik Frontów MFC'!$B$2:$F$321,'Cennik Frontów MFC'!G48,0)</f>
        <v>0</v>
      </c>
      <c r="H78" s="3">
        <f t="shared" si="1"/>
        <v>0</v>
      </c>
      <c r="I78" s="3"/>
      <c r="J78" s="3"/>
      <c r="K78" s="3"/>
      <c r="L78" s="3"/>
      <c r="M78" s="3"/>
      <c r="N78" s="292" t="str">
        <f t="shared" si="2"/>
        <v>Wybierz</v>
      </c>
      <c r="O78" s="292"/>
      <c r="P78" s="45">
        <v>2</v>
      </c>
      <c r="Q78" s="3">
        <f t="shared" si="3"/>
        <v>0</v>
      </c>
      <c r="R78" s="418">
        <f t="shared" si="4"/>
        <v>0</v>
      </c>
      <c r="S78" s="413">
        <f t="shared" si="13"/>
        <v>0</v>
      </c>
      <c r="T78" s="403">
        <f>(IF($D$6=4,wagi!D54,wagi!F54))*D78</f>
        <v>0</v>
      </c>
      <c r="AA78" s="15" t="s">
        <v>989</v>
      </c>
      <c r="AB78">
        <v>2</v>
      </c>
      <c r="AC78">
        <v>1</v>
      </c>
      <c r="AF78" t="s">
        <v>1071</v>
      </c>
      <c r="AG78" s="289">
        <v>4</v>
      </c>
      <c r="AK78" s="300" t="s">
        <v>1339</v>
      </c>
      <c r="AL78" s="299">
        <v>3</v>
      </c>
      <c r="AZ78" t="s">
        <v>759</v>
      </c>
      <c r="BA78" t="s">
        <v>759</v>
      </c>
      <c r="BB78">
        <v>11.410885714285715</v>
      </c>
      <c r="BO78" s="56" t="s">
        <v>535</v>
      </c>
      <c r="BP78" s="132"/>
      <c r="BQ78">
        <v>1.1000000000000001</v>
      </c>
      <c r="BY78" s="341" t="s">
        <v>272</v>
      </c>
      <c r="BZ78" s="1">
        <v>2</v>
      </c>
      <c r="CA78" s="346">
        <v>2</v>
      </c>
    </row>
    <row r="79" spans="2:79" ht="20.100000000000001" customHeight="1" thickTop="1" thickBot="1">
      <c r="B79" s="442"/>
      <c r="C79" s="2" t="s">
        <v>891</v>
      </c>
      <c r="D79" s="35">
        <v>0</v>
      </c>
      <c r="E79" s="3">
        <f>HLOOKUP($D$21,'Cenniki korpusów'!$C$2:$AZ$322,'Cenniki korpusów'!A50,0)</f>
        <v>0</v>
      </c>
      <c r="F79" s="3">
        <f>'Wycena frontów MDF'!AT51</f>
        <v>38.375999999999998</v>
      </c>
      <c r="G79" s="3">
        <f>HLOOKUP($D$8,'Cennik Frontów MFC'!$B$2:$F$321,'Cennik Frontów MFC'!G49,0)</f>
        <v>0</v>
      </c>
      <c r="H79" s="3">
        <f t="shared" si="1"/>
        <v>0</v>
      </c>
      <c r="I79" s="3"/>
      <c r="J79" s="3"/>
      <c r="K79" s="3"/>
      <c r="L79" s="3"/>
      <c r="M79" s="3"/>
      <c r="N79" s="292" t="str">
        <f t="shared" si="2"/>
        <v>Wybierz</v>
      </c>
      <c r="O79" s="292"/>
      <c r="P79" s="45">
        <v>2</v>
      </c>
      <c r="Q79" s="3">
        <f t="shared" si="3"/>
        <v>0</v>
      </c>
      <c r="R79" s="418">
        <f t="shared" si="4"/>
        <v>0</v>
      </c>
      <c r="S79" s="413">
        <f t="shared" si="13"/>
        <v>0</v>
      </c>
      <c r="T79" s="403">
        <f>(IF($D$6=4,wagi!D55,wagi!F55))*D79</f>
        <v>0</v>
      </c>
      <c r="AA79" s="18" t="s">
        <v>250</v>
      </c>
      <c r="AB79">
        <v>1</v>
      </c>
      <c r="AC79">
        <v>1</v>
      </c>
      <c r="AF79" t="s">
        <v>1072</v>
      </c>
      <c r="AG79" s="289">
        <v>4</v>
      </c>
      <c r="AK79" s="300" t="s">
        <v>1340</v>
      </c>
      <c r="AL79" s="299">
        <v>3</v>
      </c>
      <c r="AZ79" t="s">
        <v>760</v>
      </c>
      <c r="BA79" t="s">
        <v>760</v>
      </c>
      <c r="BB79">
        <v>13.367464285714286</v>
      </c>
      <c r="BO79" s="56" t="s">
        <v>536</v>
      </c>
      <c r="BP79" s="133"/>
      <c r="BQ79">
        <v>1.1000000000000001</v>
      </c>
      <c r="BY79" s="341" t="s">
        <v>1201</v>
      </c>
      <c r="BZ79" s="1">
        <v>2</v>
      </c>
      <c r="CA79" s="347">
        <v>1</v>
      </c>
    </row>
    <row r="80" spans="2:79" ht="20.100000000000001" customHeight="1" thickTop="1" thickBot="1">
      <c r="B80" s="442"/>
      <c r="C80" s="2" t="s">
        <v>892</v>
      </c>
      <c r="D80" s="35">
        <v>0</v>
      </c>
      <c r="E80" s="3">
        <f>HLOOKUP($D$21,'Cenniki korpusów'!$C$2:$AZ$322,'Cenniki korpusów'!A51,0)</f>
        <v>0</v>
      </c>
      <c r="F80" s="3">
        <f>'Wycena frontów MDF'!AT52</f>
        <v>38.375999999999998</v>
      </c>
      <c r="G80" s="3">
        <f>HLOOKUP($D$8,'Cennik Frontów MFC'!$B$2:$F$321,'Cennik Frontów MFC'!G50,0)</f>
        <v>0</v>
      </c>
      <c r="H80" s="3">
        <f t="shared" si="1"/>
        <v>0</v>
      </c>
      <c r="I80" s="3"/>
      <c r="J80" s="3"/>
      <c r="K80" s="3"/>
      <c r="L80" s="3"/>
      <c r="M80" s="3"/>
      <c r="N80" s="292" t="str">
        <f t="shared" si="2"/>
        <v>Wybierz</v>
      </c>
      <c r="O80" s="292"/>
      <c r="P80" s="45">
        <v>2</v>
      </c>
      <c r="Q80" s="3">
        <f t="shared" si="3"/>
        <v>0</v>
      </c>
      <c r="R80" s="418">
        <f t="shared" si="4"/>
        <v>0</v>
      </c>
      <c r="S80" s="413">
        <f t="shared" si="13"/>
        <v>0</v>
      </c>
      <c r="T80" s="403">
        <f>(IF($D$6=4,wagi!D56,wagi!F56))*D80</f>
        <v>0</v>
      </c>
      <c r="AA80" s="18" t="s">
        <v>261</v>
      </c>
      <c r="AB80">
        <v>2</v>
      </c>
      <c r="AC80">
        <v>1</v>
      </c>
      <c r="AF80" t="s">
        <v>1074</v>
      </c>
      <c r="AG80" s="289">
        <v>4</v>
      </c>
      <c r="AK80" s="300" t="s">
        <v>1341</v>
      </c>
      <c r="AL80" s="299">
        <v>3</v>
      </c>
      <c r="AZ80" t="s">
        <v>761</v>
      </c>
      <c r="BA80" t="s">
        <v>761</v>
      </c>
      <c r="BB80">
        <v>21.402878571428573</v>
      </c>
      <c r="BO80" s="56" t="s">
        <v>537</v>
      </c>
      <c r="BP80" s="134"/>
      <c r="BQ80">
        <v>1.1000000000000001</v>
      </c>
      <c r="BY80" s="344" t="s">
        <v>276</v>
      </c>
      <c r="BZ80" s="1">
        <v>2</v>
      </c>
      <c r="CA80" s="346">
        <v>2</v>
      </c>
    </row>
    <row r="81" spans="2:79" ht="20.100000000000001" customHeight="1" thickTop="1" thickBot="1">
      <c r="B81" s="442"/>
      <c r="C81" s="2" t="s">
        <v>893</v>
      </c>
      <c r="D81" s="35">
        <v>0</v>
      </c>
      <c r="E81" s="3">
        <f>HLOOKUP($D$21,'Cenniki korpusów'!$C$2:$AZ$322,'Cenniki korpusów'!A52,0)</f>
        <v>0</v>
      </c>
      <c r="F81" s="3">
        <f>'Wycena frontów MDF'!AT53</f>
        <v>38.375999999999998</v>
      </c>
      <c r="G81" s="3">
        <f>HLOOKUP($D$8,'Cennik Frontów MFC'!$B$2:$F$321,'Cennik Frontów MFC'!G51,0)</f>
        <v>0</v>
      </c>
      <c r="H81" s="3">
        <f t="shared" si="1"/>
        <v>0</v>
      </c>
      <c r="I81" s="3"/>
      <c r="J81" s="3"/>
      <c r="K81" s="3"/>
      <c r="L81" s="3"/>
      <c r="M81" s="3"/>
      <c r="N81" s="292" t="str">
        <f t="shared" si="2"/>
        <v>Wybierz</v>
      </c>
      <c r="O81" s="292"/>
      <c r="P81" s="45">
        <v>2</v>
      </c>
      <c r="Q81" s="3">
        <f t="shared" si="3"/>
        <v>0</v>
      </c>
      <c r="R81" s="418">
        <f t="shared" si="4"/>
        <v>0</v>
      </c>
      <c r="S81" s="413">
        <f t="shared" si="13"/>
        <v>0</v>
      </c>
      <c r="T81" s="403">
        <f>(IF($D$6=4,wagi!D57,wagi!F57))*D81</f>
        <v>0</v>
      </c>
      <c r="AA81" s="15" t="s">
        <v>1222</v>
      </c>
      <c r="AB81">
        <v>3</v>
      </c>
      <c r="AC81">
        <v>3</v>
      </c>
      <c r="AF81" t="s">
        <v>1075</v>
      </c>
      <c r="AG81" s="289">
        <v>4</v>
      </c>
      <c r="AK81" s="300" t="s">
        <v>1342</v>
      </c>
      <c r="AL81" s="299">
        <v>3</v>
      </c>
      <c r="AZ81" t="s">
        <v>762</v>
      </c>
      <c r="BA81" t="s">
        <v>762</v>
      </c>
      <c r="BB81">
        <v>11.410885714285715</v>
      </c>
      <c r="BO81" s="56" t="s">
        <v>538</v>
      </c>
      <c r="BP81" s="135"/>
      <c r="BQ81">
        <v>1.1000000000000001</v>
      </c>
      <c r="BY81" s="344" t="s">
        <v>1202</v>
      </c>
      <c r="BZ81" s="1">
        <v>2</v>
      </c>
      <c r="CA81" s="347">
        <v>1</v>
      </c>
    </row>
    <row r="82" spans="2:79" ht="20.100000000000001" customHeight="1" thickTop="1" thickBot="1">
      <c r="B82" s="441"/>
      <c r="C82" s="21" t="s">
        <v>894</v>
      </c>
      <c r="D82" s="36">
        <v>0</v>
      </c>
      <c r="E82" s="22">
        <f>HLOOKUP($D$21,'Cenniki korpusów'!$C$2:$AZ$322,'Cenniki korpusów'!A53,0)</f>
        <v>0</v>
      </c>
      <c r="F82" s="22">
        <f>'Wycena frontów MDF'!AT54</f>
        <v>38.375999999999998</v>
      </c>
      <c r="G82" s="22">
        <f>HLOOKUP($D$8,'Cennik Frontów MFC'!$B$2:$F$321,'Cennik Frontów MFC'!G52,0)</f>
        <v>0</v>
      </c>
      <c r="H82" s="22">
        <f t="shared" si="1"/>
        <v>0</v>
      </c>
      <c r="I82" s="22"/>
      <c r="J82" s="22"/>
      <c r="K82" s="22"/>
      <c r="L82" s="22"/>
      <c r="M82" s="22"/>
      <c r="N82" s="294" t="str">
        <f t="shared" si="2"/>
        <v>Wybierz</v>
      </c>
      <c r="O82" s="294"/>
      <c r="P82" s="46">
        <v>2</v>
      </c>
      <c r="Q82" s="22">
        <f t="shared" si="3"/>
        <v>0</v>
      </c>
      <c r="R82" s="419">
        <f t="shared" si="4"/>
        <v>0</v>
      </c>
      <c r="S82" s="413">
        <f t="shared" si="13"/>
        <v>0</v>
      </c>
      <c r="T82" s="403">
        <f>(IF($D$6=4,wagi!D58,wagi!F58))*D82</f>
        <v>0</v>
      </c>
      <c r="AA82" s="15" t="s">
        <v>295</v>
      </c>
      <c r="AB82">
        <v>3</v>
      </c>
      <c r="AC82">
        <v>1</v>
      </c>
      <c r="AF82" t="s">
        <v>1076</v>
      </c>
      <c r="AG82" s="289">
        <v>4</v>
      </c>
      <c r="AK82" s="300" t="s">
        <v>1343</v>
      </c>
      <c r="AL82" s="299">
        <v>3</v>
      </c>
      <c r="AZ82" t="s">
        <v>763</v>
      </c>
      <c r="BA82" t="s">
        <v>763</v>
      </c>
      <c r="BB82">
        <v>13.367464285714286</v>
      </c>
      <c r="BO82" s="56" t="s">
        <v>539</v>
      </c>
      <c r="BP82" s="136"/>
      <c r="BQ82">
        <v>1.1000000000000001</v>
      </c>
      <c r="BY82" s="341" t="s">
        <v>277</v>
      </c>
      <c r="BZ82" s="1">
        <v>2</v>
      </c>
      <c r="CA82" s="346">
        <v>2</v>
      </c>
    </row>
    <row r="83" spans="2:79" ht="20.100000000000001" customHeight="1" thickTop="1" thickBot="1">
      <c r="B83" s="440"/>
      <c r="C83" s="19" t="s">
        <v>34</v>
      </c>
      <c r="D83" s="34">
        <v>0</v>
      </c>
      <c r="E83" s="20">
        <f>HLOOKUP($D$21,'Cenniki korpusów'!$C$2:$AZ$322,'Cenniki korpusów'!A54,0)</f>
        <v>0</v>
      </c>
      <c r="F83" s="20">
        <f>'Wycena frontów MDF'!AT55</f>
        <v>57.563999999999993</v>
      </c>
      <c r="G83" s="20">
        <f>HLOOKUP($D$8,'Cennik Frontów MFC'!$B$2:$F$321,'Cennik Frontów MFC'!G53,0)</f>
        <v>0</v>
      </c>
      <c r="H83" s="20">
        <f t="shared" si="1"/>
        <v>0</v>
      </c>
      <c r="I83" s="20"/>
      <c r="J83" s="20"/>
      <c r="K83" s="20"/>
      <c r="L83" s="20"/>
      <c r="M83" s="20"/>
      <c r="N83" s="293" t="str">
        <f t="shared" si="2"/>
        <v>Wybierz</v>
      </c>
      <c r="O83" s="293"/>
      <c r="P83" s="47">
        <v>3</v>
      </c>
      <c r="Q83" s="20">
        <f t="shared" si="3"/>
        <v>0</v>
      </c>
      <c r="R83" s="417">
        <f t="shared" si="4"/>
        <v>0</v>
      </c>
      <c r="S83" s="413">
        <f>SUM($D$83:$D$90)</f>
        <v>0</v>
      </c>
      <c r="T83" s="403">
        <f>(IF($D$6=4,wagi!D59,wagi!F59))*D83</f>
        <v>0</v>
      </c>
      <c r="AA83" s="15" t="s">
        <v>289</v>
      </c>
      <c r="AB83">
        <v>3</v>
      </c>
      <c r="AC83">
        <v>3</v>
      </c>
      <c r="AF83" t="s">
        <v>1077</v>
      </c>
      <c r="AG83" s="289">
        <v>4</v>
      </c>
      <c r="AK83" s="300" t="s">
        <v>1344</v>
      </c>
      <c r="AL83" s="299">
        <v>3</v>
      </c>
      <c r="AZ83" t="s">
        <v>764</v>
      </c>
      <c r="BA83" t="s">
        <v>764</v>
      </c>
      <c r="BB83">
        <v>21.402878571428573</v>
      </c>
      <c r="BO83" s="56" t="s">
        <v>540</v>
      </c>
      <c r="BP83" s="137"/>
      <c r="BQ83">
        <v>1.1000000000000001</v>
      </c>
      <c r="BY83" s="341" t="s">
        <v>1203</v>
      </c>
      <c r="BZ83" s="1">
        <v>2</v>
      </c>
      <c r="CA83" s="347">
        <v>1</v>
      </c>
    </row>
    <row r="84" spans="2:79" ht="20.100000000000001" customHeight="1" thickTop="1" thickBot="1">
      <c r="B84" s="442"/>
      <c r="C84" s="2" t="s">
        <v>35</v>
      </c>
      <c r="D84" s="35">
        <v>0</v>
      </c>
      <c r="E84" s="3">
        <f>HLOOKUP($D$21,'Cenniki korpusów'!$C$2:$AZ$322,'Cenniki korpusów'!A55,0)</f>
        <v>0</v>
      </c>
      <c r="F84" s="3">
        <f>'Wycena frontów MDF'!AT56</f>
        <v>57.563999999999993</v>
      </c>
      <c r="G84" s="3">
        <f>HLOOKUP($D$8,'Cennik Frontów MFC'!$B$2:$F$321,'Cennik Frontów MFC'!G54,0)</f>
        <v>0</v>
      </c>
      <c r="H84" s="3">
        <f t="shared" si="1"/>
        <v>0</v>
      </c>
      <c r="I84" s="3"/>
      <c r="J84" s="3"/>
      <c r="K84" s="3"/>
      <c r="L84" s="3"/>
      <c r="M84" s="3"/>
      <c r="N84" s="292" t="str">
        <f t="shared" si="2"/>
        <v>Wybierz</v>
      </c>
      <c r="O84" s="292"/>
      <c r="P84" s="45">
        <v>3</v>
      </c>
      <c r="Q84" s="3">
        <f t="shared" si="3"/>
        <v>0</v>
      </c>
      <c r="R84" s="418">
        <f t="shared" si="4"/>
        <v>0</v>
      </c>
      <c r="S84" s="413">
        <f t="shared" ref="S84:S90" si="14">SUM($D$83:$D$90)</f>
        <v>0</v>
      </c>
      <c r="T84" s="403">
        <f>(IF($D$6=4,wagi!D60,wagi!F60))*D84</f>
        <v>0</v>
      </c>
      <c r="AA84" s="15" t="s">
        <v>274</v>
      </c>
      <c r="AB84">
        <v>2</v>
      </c>
      <c r="AC84">
        <v>1</v>
      </c>
      <c r="AF84" t="s">
        <v>1078</v>
      </c>
      <c r="AG84" s="289">
        <v>4</v>
      </c>
      <c r="AK84" s="300" t="s">
        <v>1345</v>
      </c>
      <c r="AL84" s="299">
        <v>3</v>
      </c>
      <c r="AZ84" t="s">
        <v>765</v>
      </c>
      <c r="BA84" t="s">
        <v>765</v>
      </c>
      <c r="BB84">
        <v>5.4295714285714292</v>
      </c>
      <c r="BO84" s="56" t="s">
        <v>541</v>
      </c>
      <c r="BP84" s="138"/>
      <c r="BQ84">
        <v>1.1000000000000001</v>
      </c>
      <c r="BY84" s="341" t="s">
        <v>269</v>
      </c>
      <c r="BZ84" s="1">
        <v>2</v>
      </c>
      <c r="CA84" s="346">
        <v>2</v>
      </c>
    </row>
    <row r="85" spans="2:79" ht="20.100000000000001" customHeight="1" thickTop="1" thickBot="1">
      <c r="B85" s="442"/>
      <c r="C85" s="2" t="s">
        <v>36</v>
      </c>
      <c r="D85" s="35">
        <v>0</v>
      </c>
      <c r="E85" s="3">
        <f>HLOOKUP($D$21,'Cenniki korpusów'!$C$2:$AZ$322,'Cenniki korpusów'!A56,0)</f>
        <v>0</v>
      </c>
      <c r="F85" s="3">
        <f>'Wycena frontów MDF'!AT57</f>
        <v>57.563999999999993</v>
      </c>
      <c r="G85" s="3">
        <f>HLOOKUP($D$8,'Cennik Frontów MFC'!$B$2:$F$321,'Cennik Frontów MFC'!G55,0)</f>
        <v>0</v>
      </c>
      <c r="H85" s="3">
        <f t="shared" si="1"/>
        <v>0</v>
      </c>
      <c r="I85" s="3"/>
      <c r="J85" s="3"/>
      <c r="K85" s="3"/>
      <c r="L85" s="3"/>
      <c r="M85" s="3"/>
      <c r="N85" s="292" t="str">
        <f t="shared" si="2"/>
        <v>Wybierz</v>
      </c>
      <c r="O85" s="292"/>
      <c r="P85" s="45">
        <v>3</v>
      </c>
      <c r="Q85" s="3">
        <f t="shared" si="3"/>
        <v>0</v>
      </c>
      <c r="R85" s="418">
        <f t="shared" si="4"/>
        <v>0</v>
      </c>
      <c r="S85" s="413">
        <f t="shared" si="14"/>
        <v>0</v>
      </c>
      <c r="T85" s="403">
        <f>(IF($D$6=4,wagi!D61,wagi!F61))*D85</f>
        <v>0</v>
      </c>
      <c r="AA85" s="15" t="s">
        <v>262</v>
      </c>
      <c r="AB85">
        <v>2</v>
      </c>
      <c r="AC85">
        <v>1</v>
      </c>
      <c r="AF85" t="s">
        <v>1079</v>
      </c>
      <c r="AG85" s="289">
        <v>4</v>
      </c>
      <c r="AK85" s="300" t="s">
        <v>1346</v>
      </c>
      <c r="AL85" s="299">
        <v>3</v>
      </c>
      <c r="AZ85" t="s">
        <v>766</v>
      </c>
      <c r="BA85" t="s">
        <v>766</v>
      </c>
      <c r="BB85">
        <v>6.4662857142857151</v>
      </c>
      <c r="BO85" s="56" t="s">
        <v>542</v>
      </c>
      <c r="BP85" s="139"/>
      <c r="BQ85">
        <v>1.1000000000000001</v>
      </c>
      <c r="BY85" s="341" t="s">
        <v>1204</v>
      </c>
      <c r="BZ85" s="1">
        <v>2</v>
      </c>
      <c r="CA85" s="347">
        <v>1</v>
      </c>
    </row>
    <row r="86" spans="2:79" ht="20.100000000000001" customHeight="1" thickTop="1" thickBot="1">
      <c r="B86" s="442"/>
      <c r="C86" s="2" t="s">
        <v>37</v>
      </c>
      <c r="D86" s="35">
        <v>0</v>
      </c>
      <c r="E86" s="3">
        <f>HLOOKUP($D$21,'Cenniki korpusów'!$C$2:$AZ$322,'Cenniki korpusów'!A57,0)</f>
        <v>0</v>
      </c>
      <c r="F86" s="3">
        <f>'Wycena frontów MDF'!AT58</f>
        <v>57.563999999999993</v>
      </c>
      <c r="G86" s="3">
        <f>HLOOKUP($D$8,'Cennik Frontów MFC'!$B$2:$F$321,'Cennik Frontów MFC'!G56,0)</f>
        <v>0</v>
      </c>
      <c r="H86" s="3">
        <f t="shared" si="1"/>
        <v>0</v>
      </c>
      <c r="I86" s="3"/>
      <c r="J86" s="3"/>
      <c r="K86" s="3"/>
      <c r="L86" s="3"/>
      <c r="M86" s="3"/>
      <c r="N86" s="292" t="str">
        <f t="shared" si="2"/>
        <v>Wybierz</v>
      </c>
      <c r="O86" s="292"/>
      <c r="P86" s="45">
        <v>3</v>
      </c>
      <c r="Q86" s="3">
        <f t="shared" si="3"/>
        <v>0</v>
      </c>
      <c r="R86" s="418">
        <f t="shared" si="4"/>
        <v>0</v>
      </c>
      <c r="S86" s="413">
        <f t="shared" si="14"/>
        <v>0</v>
      </c>
      <c r="T86" s="403">
        <f>(IF($D$6=4,wagi!D62,wagi!F62))*D86</f>
        <v>0</v>
      </c>
      <c r="AA86" s="15" t="s">
        <v>281</v>
      </c>
      <c r="AB86">
        <v>2</v>
      </c>
      <c r="AC86">
        <v>1</v>
      </c>
      <c r="AF86" t="s">
        <v>1080</v>
      </c>
      <c r="AG86" s="289">
        <v>4</v>
      </c>
      <c r="AK86" s="300" t="s">
        <v>1347</v>
      </c>
      <c r="AL86" s="299">
        <v>3</v>
      </c>
      <c r="AZ86" t="s">
        <v>767</v>
      </c>
      <c r="BA86" t="s">
        <v>767</v>
      </c>
      <c r="BB86">
        <v>8.9087142857142876</v>
      </c>
      <c r="BO86" s="56" t="s">
        <v>543</v>
      </c>
      <c r="BP86" s="140"/>
      <c r="BQ86">
        <v>1.1000000000000001</v>
      </c>
      <c r="BY86" s="341" t="s">
        <v>270</v>
      </c>
      <c r="BZ86" s="1">
        <v>2</v>
      </c>
      <c r="CA86" s="346">
        <v>2</v>
      </c>
    </row>
    <row r="87" spans="2:79" ht="20.100000000000001" customHeight="1" thickTop="1" thickBot="1">
      <c r="B87" s="442"/>
      <c r="C87" s="2" t="s">
        <v>38</v>
      </c>
      <c r="D87" s="35">
        <v>0</v>
      </c>
      <c r="E87" s="3">
        <f>HLOOKUP($D$21,'Cenniki korpusów'!$C$2:$AZ$322,'Cenniki korpusów'!A58,0)</f>
        <v>0</v>
      </c>
      <c r="F87" s="3">
        <f>'Wycena frontów MDF'!AT59</f>
        <v>57.563999999999993</v>
      </c>
      <c r="G87" s="3">
        <f>HLOOKUP($D$8,'Cennik Frontów MFC'!$B$2:$F$321,'Cennik Frontów MFC'!G57,0)</f>
        <v>0</v>
      </c>
      <c r="H87" s="3">
        <f t="shared" si="1"/>
        <v>0</v>
      </c>
      <c r="I87" s="3"/>
      <c r="J87" s="3"/>
      <c r="K87" s="3"/>
      <c r="L87" s="3"/>
      <c r="M87" s="3"/>
      <c r="N87" s="292" t="str">
        <f t="shared" si="2"/>
        <v>Wybierz</v>
      </c>
      <c r="O87" s="292"/>
      <c r="P87" s="45">
        <v>3</v>
      </c>
      <c r="Q87" s="3">
        <f t="shared" si="3"/>
        <v>0</v>
      </c>
      <c r="R87" s="418">
        <f t="shared" si="4"/>
        <v>0</v>
      </c>
      <c r="S87" s="413">
        <f t="shared" si="14"/>
        <v>0</v>
      </c>
      <c r="T87" s="403">
        <f>(IF($D$6=4,wagi!D63,wagi!F63))*D87</f>
        <v>0</v>
      </c>
      <c r="AA87" s="15" t="s">
        <v>1220</v>
      </c>
      <c r="AB87">
        <v>3</v>
      </c>
      <c r="AC87">
        <v>3</v>
      </c>
      <c r="AF87" t="s">
        <v>1081</v>
      </c>
      <c r="AG87" s="289">
        <v>4</v>
      </c>
      <c r="AK87" s="300" t="s">
        <v>1348</v>
      </c>
      <c r="AL87" s="299">
        <v>3</v>
      </c>
      <c r="AZ87" t="s">
        <v>768</v>
      </c>
      <c r="BA87" t="s">
        <v>768</v>
      </c>
      <c r="BB87">
        <v>10.806428571428572</v>
      </c>
      <c r="BO87" s="56" t="s">
        <v>544</v>
      </c>
      <c r="BP87" s="141"/>
      <c r="BQ87">
        <v>1.1000000000000001</v>
      </c>
      <c r="BY87" s="341" t="s">
        <v>1205</v>
      </c>
      <c r="BZ87" s="1">
        <v>2</v>
      </c>
      <c r="CA87" s="347">
        <v>1</v>
      </c>
    </row>
    <row r="88" spans="2:79" ht="20.100000000000001" customHeight="1" thickTop="1" thickBot="1">
      <c r="B88" s="442"/>
      <c r="C88" s="2" t="s">
        <v>39</v>
      </c>
      <c r="D88" s="35">
        <v>0</v>
      </c>
      <c r="E88" s="3">
        <f>HLOOKUP($D$21,'Cenniki korpusów'!$C$2:$AZ$322,'Cenniki korpusów'!A59,0)</f>
        <v>0</v>
      </c>
      <c r="F88" s="3">
        <f>'Wycena frontów MDF'!AT60</f>
        <v>57.563999999999993</v>
      </c>
      <c r="G88" s="3">
        <f>HLOOKUP($D$8,'Cennik Frontów MFC'!$B$2:$F$321,'Cennik Frontów MFC'!G58,0)</f>
        <v>0</v>
      </c>
      <c r="H88" s="3">
        <f t="shared" si="1"/>
        <v>0</v>
      </c>
      <c r="I88" s="3"/>
      <c r="J88" s="3"/>
      <c r="K88" s="3"/>
      <c r="L88" s="3"/>
      <c r="M88" s="3"/>
      <c r="N88" s="292" t="str">
        <f t="shared" si="2"/>
        <v>Wybierz</v>
      </c>
      <c r="O88" s="292"/>
      <c r="P88" s="45">
        <v>3</v>
      </c>
      <c r="Q88" s="3">
        <f t="shared" si="3"/>
        <v>0</v>
      </c>
      <c r="R88" s="418">
        <f t="shared" si="4"/>
        <v>0</v>
      </c>
      <c r="S88" s="413">
        <f t="shared" si="14"/>
        <v>0</v>
      </c>
      <c r="T88" s="403">
        <f>(IF($D$6=4,wagi!D64,wagi!F64))*D88</f>
        <v>0</v>
      </c>
      <c r="AA88" s="15" t="s">
        <v>265</v>
      </c>
      <c r="AB88">
        <v>2</v>
      </c>
      <c r="AC88">
        <v>1</v>
      </c>
      <c r="AF88" t="s">
        <v>1082</v>
      </c>
      <c r="AG88" s="289">
        <v>4</v>
      </c>
      <c r="AK88" s="300" t="s">
        <v>1349</v>
      </c>
      <c r="AL88" s="299">
        <v>3</v>
      </c>
      <c r="AZ88" t="s">
        <v>769</v>
      </c>
      <c r="BA88" t="s">
        <v>769</v>
      </c>
      <c r="BB88">
        <v>13.846285714285715</v>
      </c>
      <c r="BO88" s="56" t="s">
        <v>545</v>
      </c>
      <c r="BP88" s="142"/>
      <c r="BQ88">
        <v>1.1000000000000001</v>
      </c>
      <c r="BY88" s="344" t="s">
        <v>297</v>
      </c>
      <c r="BZ88" s="1">
        <v>2</v>
      </c>
      <c r="CA88" s="346">
        <v>2</v>
      </c>
    </row>
    <row r="89" spans="2:79" ht="20.100000000000001" customHeight="1" thickTop="1" thickBot="1">
      <c r="B89" s="442"/>
      <c r="C89" s="2" t="s">
        <v>40</v>
      </c>
      <c r="D89" s="35">
        <v>0</v>
      </c>
      <c r="E89" s="3">
        <f>HLOOKUP($D$21,'Cenniki korpusów'!$C$2:$AZ$322,'Cenniki korpusów'!A60,0)</f>
        <v>0</v>
      </c>
      <c r="F89" s="3">
        <f>'Wycena frontów MDF'!AT61</f>
        <v>57.563999999999993</v>
      </c>
      <c r="G89" s="3">
        <f>HLOOKUP($D$8,'Cennik Frontów MFC'!$B$2:$F$321,'Cennik Frontów MFC'!G59,0)</f>
        <v>0</v>
      </c>
      <c r="H89" s="3">
        <f t="shared" si="1"/>
        <v>0</v>
      </c>
      <c r="I89" s="3"/>
      <c r="J89" s="3"/>
      <c r="K89" s="3"/>
      <c r="L89" s="3"/>
      <c r="M89" s="3"/>
      <c r="N89" s="292" t="str">
        <f t="shared" si="2"/>
        <v>Wybierz</v>
      </c>
      <c r="O89" s="292"/>
      <c r="P89" s="45">
        <v>3</v>
      </c>
      <c r="Q89" s="3">
        <f t="shared" si="3"/>
        <v>0</v>
      </c>
      <c r="R89" s="418">
        <f t="shared" si="4"/>
        <v>0</v>
      </c>
      <c r="S89" s="413">
        <f t="shared" si="14"/>
        <v>0</v>
      </c>
      <c r="T89" s="403">
        <f>(IF($D$6=4,wagi!D65,wagi!F65))*D89</f>
        <v>0</v>
      </c>
      <c r="AA89" s="15" t="s">
        <v>253</v>
      </c>
      <c r="AB89">
        <v>1</v>
      </c>
      <c r="AC89">
        <v>1</v>
      </c>
      <c r="AF89" t="s">
        <v>1083</v>
      </c>
      <c r="AG89" s="289">
        <v>4</v>
      </c>
      <c r="AK89" s="300" t="s">
        <v>1350</v>
      </c>
      <c r="AL89" s="299">
        <v>3</v>
      </c>
      <c r="AZ89" t="s">
        <v>770</v>
      </c>
      <c r="BA89" t="s">
        <v>770</v>
      </c>
      <c r="BB89">
        <v>16.218428571428571</v>
      </c>
      <c r="BO89" s="56" t="s">
        <v>546</v>
      </c>
      <c r="BP89" s="143"/>
      <c r="BQ89">
        <v>1.1000000000000001</v>
      </c>
      <c r="BY89" s="344" t="s">
        <v>1206</v>
      </c>
      <c r="BZ89" s="1">
        <v>2</v>
      </c>
      <c r="CA89" s="347">
        <v>1</v>
      </c>
    </row>
    <row r="90" spans="2:79" ht="20.100000000000001" customHeight="1" thickTop="1" thickBot="1">
      <c r="B90" s="441"/>
      <c r="C90" s="21" t="s">
        <v>41</v>
      </c>
      <c r="D90" s="36">
        <v>0</v>
      </c>
      <c r="E90" s="22">
        <f>HLOOKUP($D$21,'Cenniki korpusów'!$C$2:$AZ$322,'Cenniki korpusów'!A61,0)</f>
        <v>0</v>
      </c>
      <c r="F90" s="22">
        <f>'Wycena frontów MDF'!AT62</f>
        <v>57.563999999999993</v>
      </c>
      <c r="G90" s="22">
        <f>HLOOKUP($D$8,'Cennik Frontów MFC'!$B$2:$F$321,'Cennik Frontów MFC'!G60,0)</f>
        <v>0</v>
      </c>
      <c r="H90" s="22">
        <f t="shared" si="1"/>
        <v>0</v>
      </c>
      <c r="I90" s="22"/>
      <c r="J90" s="22"/>
      <c r="K90" s="22"/>
      <c r="L90" s="22"/>
      <c r="M90" s="22"/>
      <c r="N90" s="294" t="str">
        <f t="shared" si="2"/>
        <v>Wybierz</v>
      </c>
      <c r="O90" s="294"/>
      <c r="P90" s="46">
        <v>3</v>
      </c>
      <c r="Q90" s="22">
        <f t="shared" si="3"/>
        <v>0</v>
      </c>
      <c r="R90" s="419">
        <f t="shared" si="4"/>
        <v>0</v>
      </c>
      <c r="S90" s="413">
        <f t="shared" si="14"/>
        <v>0</v>
      </c>
      <c r="T90" s="403">
        <f>(IF($D$6=4,wagi!D66,wagi!F66))*D90</f>
        <v>0</v>
      </c>
      <c r="AA90" s="15" t="s">
        <v>990</v>
      </c>
      <c r="AB90">
        <v>2</v>
      </c>
      <c r="AC90">
        <v>1</v>
      </c>
      <c r="AF90" t="s">
        <v>1084</v>
      </c>
      <c r="AG90" s="289">
        <v>4</v>
      </c>
      <c r="AK90" s="300" t="s">
        <v>1351</v>
      </c>
      <c r="AL90" s="299">
        <v>3</v>
      </c>
      <c r="AZ90" t="s">
        <v>771</v>
      </c>
      <c r="BA90" t="s">
        <v>771</v>
      </c>
      <c r="BB90">
        <v>22.491428571428575</v>
      </c>
      <c r="BO90" s="56" t="s">
        <v>547</v>
      </c>
      <c r="BP90" s="144"/>
      <c r="BQ90">
        <v>1.1000000000000001</v>
      </c>
      <c r="BY90" s="341" t="s">
        <v>251</v>
      </c>
      <c r="BZ90" s="1">
        <v>1</v>
      </c>
      <c r="CA90" s="346">
        <v>2</v>
      </c>
    </row>
    <row r="91" spans="2:79" ht="20.100000000000001" customHeight="1" thickTop="1" thickBot="1">
      <c r="B91" s="440"/>
      <c r="C91" s="19" t="s">
        <v>42</v>
      </c>
      <c r="D91" s="34">
        <v>0</v>
      </c>
      <c r="E91" s="20">
        <f>HLOOKUP($D$21,'Cenniki korpusów'!$C$2:$AZ$322,'Cenniki korpusów'!A62,0)</f>
        <v>0</v>
      </c>
      <c r="F91" s="20">
        <f>'Wycena frontów MDF'!AT63</f>
        <v>76.751999999999995</v>
      </c>
      <c r="G91" s="20">
        <f>HLOOKUP($D$8,'Cennik Frontów MFC'!$B$2:$F$321,'Cennik Frontów MFC'!G61,0)</f>
        <v>0</v>
      </c>
      <c r="H91" s="20">
        <f t="shared" si="1"/>
        <v>0</v>
      </c>
      <c r="I91" s="20"/>
      <c r="J91" s="20"/>
      <c r="K91" s="20"/>
      <c r="L91" s="20"/>
      <c r="M91" s="20"/>
      <c r="N91" s="293" t="str">
        <f t="shared" si="2"/>
        <v>Wybierz</v>
      </c>
      <c r="O91" s="293"/>
      <c r="P91" s="47">
        <v>4</v>
      </c>
      <c r="Q91" s="20">
        <f t="shared" si="3"/>
        <v>0</v>
      </c>
      <c r="R91" s="417">
        <f t="shared" si="4"/>
        <v>0</v>
      </c>
      <c r="S91" s="413">
        <f>SUM($D$91:$D$98)</f>
        <v>0</v>
      </c>
      <c r="T91" s="403">
        <f>(IF($D$6=4,wagi!D67,wagi!F67))*D91</f>
        <v>0</v>
      </c>
      <c r="AA91" s="15" t="s">
        <v>266</v>
      </c>
      <c r="AB91">
        <v>2</v>
      </c>
      <c r="AC91">
        <v>1</v>
      </c>
      <c r="AF91" t="s">
        <v>1085</v>
      </c>
      <c r="AG91" s="289">
        <v>4</v>
      </c>
      <c r="AK91" s="300" t="s">
        <v>1352</v>
      </c>
      <c r="AL91" s="299">
        <v>3</v>
      </c>
      <c r="AZ91" t="s">
        <v>772</v>
      </c>
      <c r="BA91" t="s">
        <v>772</v>
      </c>
      <c r="BB91">
        <v>5.4295714285714292</v>
      </c>
      <c r="BO91" s="56" t="s">
        <v>548</v>
      </c>
      <c r="BP91" s="145"/>
      <c r="BQ91">
        <v>1.1000000000000001</v>
      </c>
      <c r="BY91" s="341" t="s">
        <v>1207</v>
      </c>
      <c r="BZ91" s="1">
        <v>1</v>
      </c>
      <c r="CA91" s="347">
        <v>1</v>
      </c>
    </row>
    <row r="92" spans="2:79" ht="20.100000000000001" customHeight="1" thickTop="1" thickBot="1">
      <c r="B92" s="442"/>
      <c r="C92" s="2" t="s">
        <v>43</v>
      </c>
      <c r="D92" s="35">
        <v>0</v>
      </c>
      <c r="E92" s="3">
        <f>HLOOKUP($D$21,'Cenniki korpusów'!$C$2:$AZ$322,'Cenniki korpusów'!A63,0)</f>
        <v>0</v>
      </c>
      <c r="F92" s="3">
        <f>'Wycena frontów MDF'!AT64</f>
        <v>76.751999999999995</v>
      </c>
      <c r="G92" s="3">
        <f>HLOOKUP($D$8,'Cennik Frontów MFC'!$B$2:$F$321,'Cennik Frontów MFC'!G62,0)</f>
        <v>0</v>
      </c>
      <c r="H92" s="3">
        <f t="shared" si="1"/>
        <v>0</v>
      </c>
      <c r="I92" s="3"/>
      <c r="J92" s="3"/>
      <c r="K92" s="3"/>
      <c r="L92" s="3"/>
      <c r="M92" s="3"/>
      <c r="N92" s="292" t="str">
        <f t="shared" si="2"/>
        <v>Wybierz</v>
      </c>
      <c r="O92" s="292"/>
      <c r="P92" s="45">
        <v>4</v>
      </c>
      <c r="Q92" s="3">
        <f t="shared" si="3"/>
        <v>0</v>
      </c>
      <c r="R92" s="418">
        <f t="shared" si="4"/>
        <v>0</v>
      </c>
      <c r="S92" s="413">
        <f t="shared" ref="S92:S98" si="15">SUM($D$91:$D$98)</f>
        <v>0</v>
      </c>
      <c r="T92" s="403">
        <f>(IF($D$6=4,wagi!D68,wagi!F68))*D92</f>
        <v>0</v>
      </c>
      <c r="AA92" s="15" t="s">
        <v>267</v>
      </c>
      <c r="AB92">
        <v>3</v>
      </c>
      <c r="AC92">
        <v>1</v>
      </c>
      <c r="AF92" t="s">
        <v>1086</v>
      </c>
      <c r="AG92" s="289">
        <v>4</v>
      </c>
      <c r="AK92" s="300" t="s">
        <v>1353</v>
      </c>
      <c r="AL92" s="299">
        <v>3</v>
      </c>
      <c r="AZ92" t="s">
        <v>773</v>
      </c>
      <c r="BA92" t="s">
        <v>773</v>
      </c>
      <c r="BB92">
        <v>6.4662857142857151</v>
      </c>
      <c r="BO92" s="56" t="s">
        <v>549</v>
      </c>
      <c r="BP92" s="146"/>
      <c r="BQ92">
        <v>1.1000000000000001</v>
      </c>
      <c r="BY92" s="341" t="s">
        <v>254</v>
      </c>
      <c r="BZ92" s="1">
        <v>1</v>
      </c>
      <c r="CA92" s="346">
        <v>2</v>
      </c>
    </row>
    <row r="93" spans="2:79" ht="20.100000000000001" customHeight="1" thickTop="1" thickBot="1">
      <c r="B93" s="442"/>
      <c r="C93" s="2" t="s">
        <v>44</v>
      </c>
      <c r="D93" s="35">
        <v>0</v>
      </c>
      <c r="E93" s="3">
        <f>HLOOKUP($D$21,'Cenniki korpusów'!$C$2:$AZ$322,'Cenniki korpusów'!A64,0)</f>
        <v>0</v>
      </c>
      <c r="F93" s="3">
        <f>'Wycena frontów MDF'!AT65</f>
        <v>76.751999999999995</v>
      </c>
      <c r="G93" s="3">
        <f>HLOOKUP($D$8,'Cennik Frontów MFC'!$B$2:$F$321,'Cennik Frontów MFC'!G63,0)</f>
        <v>0</v>
      </c>
      <c r="H93" s="3">
        <f t="shared" si="1"/>
        <v>0</v>
      </c>
      <c r="I93" s="3"/>
      <c r="J93" s="3"/>
      <c r="K93" s="3"/>
      <c r="L93" s="3"/>
      <c r="M93" s="3"/>
      <c r="N93" s="292" t="str">
        <f t="shared" si="2"/>
        <v>Wybierz</v>
      </c>
      <c r="O93" s="292"/>
      <c r="P93" s="45">
        <v>4</v>
      </c>
      <c r="Q93" s="3">
        <f t="shared" si="3"/>
        <v>0</v>
      </c>
      <c r="R93" s="418">
        <f t="shared" si="4"/>
        <v>0</v>
      </c>
      <c r="S93" s="413">
        <f t="shared" si="15"/>
        <v>0</v>
      </c>
      <c r="T93" s="403">
        <f>(IF($D$6=4,wagi!D69,wagi!F69))*D93</f>
        <v>0</v>
      </c>
      <c r="AA93" s="15" t="s">
        <v>282</v>
      </c>
      <c r="AB93">
        <v>3</v>
      </c>
      <c r="AC93">
        <v>1</v>
      </c>
      <c r="AF93" t="s">
        <v>1087</v>
      </c>
      <c r="AG93" s="289">
        <v>4</v>
      </c>
      <c r="AK93" s="300" t="s">
        <v>1354</v>
      </c>
      <c r="AL93" s="299">
        <v>3</v>
      </c>
      <c r="AZ93" t="s">
        <v>774</v>
      </c>
      <c r="BA93" t="s">
        <v>774</v>
      </c>
      <c r="BB93">
        <v>8.9087142857142876</v>
      </c>
      <c r="BO93" s="56" t="s">
        <v>550</v>
      </c>
      <c r="BP93" s="147"/>
      <c r="BQ93">
        <v>1.1000000000000001</v>
      </c>
      <c r="BY93" s="341" t="s">
        <v>1208</v>
      </c>
      <c r="BZ93" s="1">
        <v>1</v>
      </c>
      <c r="CA93" s="347">
        <v>1</v>
      </c>
    </row>
    <row r="94" spans="2:79" ht="20.100000000000001" customHeight="1" thickTop="1" thickBot="1">
      <c r="B94" s="442"/>
      <c r="C94" s="2" t="s">
        <v>45</v>
      </c>
      <c r="D94" s="35">
        <v>0</v>
      </c>
      <c r="E94" s="3">
        <f>HLOOKUP($D$21,'Cenniki korpusów'!$C$2:$AZ$322,'Cenniki korpusów'!A65,0)</f>
        <v>0</v>
      </c>
      <c r="F94" s="3">
        <f>'Wycena frontów MDF'!AT66</f>
        <v>76.751999999999995</v>
      </c>
      <c r="G94" s="3">
        <f>HLOOKUP($D$8,'Cennik Frontów MFC'!$B$2:$F$321,'Cennik Frontów MFC'!G64,0)</f>
        <v>0</v>
      </c>
      <c r="H94" s="3">
        <f t="shared" si="1"/>
        <v>0</v>
      </c>
      <c r="I94" s="3"/>
      <c r="J94" s="3"/>
      <c r="K94" s="3"/>
      <c r="L94" s="3"/>
      <c r="M94" s="3"/>
      <c r="N94" s="292" t="str">
        <f t="shared" si="2"/>
        <v>Wybierz</v>
      </c>
      <c r="O94" s="292"/>
      <c r="P94" s="45">
        <v>4</v>
      </c>
      <c r="Q94" s="3">
        <f t="shared" si="3"/>
        <v>0</v>
      </c>
      <c r="R94" s="418">
        <f t="shared" si="4"/>
        <v>0</v>
      </c>
      <c r="S94" s="413">
        <f t="shared" si="15"/>
        <v>0</v>
      </c>
      <c r="T94" s="403">
        <f>(IF($D$6=4,wagi!D70,wagi!F70))*D94</f>
        <v>0</v>
      </c>
      <c r="AA94" s="15" t="s">
        <v>296</v>
      </c>
      <c r="AB94">
        <v>3</v>
      </c>
      <c r="AC94">
        <v>1</v>
      </c>
      <c r="AF94" t="s">
        <v>1088</v>
      </c>
      <c r="AG94" s="289">
        <v>4</v>
      </c>
      <c r="AK94" s="300" t="s">
        <v>1355</v>
      </c>
      <c r="AL94" s="299">
        <v>3</v>
      </c>
      <c r="AZ94" t="s">
        <v>775</v>
      </c>
      <c r="BA94" t="s">
        <v>775</v>
      </c>
      <c r="BB94">
        <v>10.806428571428572</v>
      </c>
      <c r="BO94" s="56" t="s">
        <v>551</v>
      </c>
      <c r="BP94" s="148"/>
      <c r="BQ94">
        <v>1.1000000000000001</v>
      </c>
      <c r="BY94" s="341" t="s">
        <v>257</v>
      </c>
      <c r="BZ94" s="1">
        <v>2</v>
      </c>
      <c r="CA94" s="346">
        <v>2</v>
      </c>
    </row>
    <row r="95" spans="2:79" ht="20.100000000000001" customHeight="1" thickTop="1" thickBot="1">
      <c r="B95" s="442"/>
      <c r="C95" s="2" t="s">
        <v>46</v>
      </c>
      <c r="D95" s="35">
        <v>0</v>
      </c>
      <c r="E95" s="3">
        <f>HLOOKUP($D$21,'Cenniki korpusów'!$C$2:$AZ$322,'Cenniki korpusów'!A66,0)</f>
        <v>0</v>
      </c>
      <c r="F95" s="3">
        <f>'Wycena frontów MDF'!AT67</f>
        <v>76.751999999999995</v>
      </c>
      <c r="G95" s="3">
        <f>HLOOKUP($D$8,'Cennik Frontów MFC'!$B$2:$F$321,'Cennik Frontów MFC'!G65,0)</f>
        <v>0</v>
      </c>
      <c r="H95" s="3">
        <f t="shared" si="1"/>
        <v>0</v>
      </c>
      <c r="I95" s="3"/>
      <c r="J95" s="3"/>
      <c r="K95" s="3"/>
      <c r="L95" s="3"/>
      <c r="M95" s="3"/>
      <c r="N95" s="292" t="str">
        <f t="shared" si="2"/>
        <v>Wybierz</v>
      </c>
      <c r="O95" s="292"/>
      <c r="P95" s="45">
        <v>4</v>
      </c>
      <c r="Q95" s="3">
        <f t="shared" si="3"/>
        <v>0</v>
      </c>
      <c r="R95" s="418">
        <f t="shared" si="4"/>
        <v>0</v>
      </c>
      <c r="S95" s="413">
        <f t="shared" si="15"/>
        <v>0</v>
      </c>
      <c r="T95" s="403">
        <f>(IF($D$6=4,wagi!D71,wagi!F71))*D95</f>
        <v>0</v>
      </c>
      <c r="AA95" s="15" t="s">
        <v>283</v>
      </c>
      <c r="AB95">
        <v>3</v>
      </c>
      <c r="AC95">
        <v>3</v>
      </c>
      <c r="AF95" t="s">
        <v>1089</v>
      </c>
      <c r="AG95" s="289">
        <v>4</v>
      </c>
      <c r="AK95" s="300" t="s">
        <v>1356</v>
      </c>
      <c r="AL95" s="299">
        <v>3</v>
      </c>
      <c r="AZ95" t="s">
        <v>776</v>
      </c>
      <c r="BA95" t="s">
        <v>776</v>
      </c>
      <c r="BB95">
        <v>13.846285714285715</v>
      </c>
      <c r="BO95" s="56" t="s">
        <v>552</v>
      </c>
      <c r="BP95" s="149"/>
      <c r="BQ95">
        <v>1.1000000000000001</v>
      </c>
      <c r="BY95" s="341" t="s">
        <v>1209</v>
      </c>
      <c r="BZ95" s="1">
        <v>2</v>
      </c>
      <c r="CA95" s="347">
        <v>1</v>
      </c>
    </row>
    <row r="96" spans="2:79" ht="20.100000000000001" customHeight="1" thickTop="1" thickBot="1">
      <c r="B96" s="442"/>
      <c r="C96" s="2" t="s">
        <v>47</v>
      </c>
      <c r="D96" s="35">
        <v>0</v>
      </c>
      <c r="E96" s="3">
        <f>HLOOKUP($D$21,'Cenniki korpusów'!$C$2:$AZ$322,'Cenniki korpusów'!A67,0)</f>
        <v>0</v>
      </c>
      <c r="F96" s="3">
        <f>'Wycena frontów MDF'!AT68</f>
        <v>76.751999999999995</v>
      </c>
      <c r="G96" s="3">
        <f>HLOOKUP($D$8,'Cennik Frontów MFC'!$B$2:$F$321,'Cennik Frontów MFC'!G66,0)</f>
        <v>0</v>
      </c>
      <c r="H96" s="3">
        <f t="shared" si="1"/>
        <v>0</v>
      </c>
      <c r="I96" s="3"/>
      <c r="J96" s="3"/>
      <c r="K96" s="3"/>
      <c r="L96" s="3"/>
      <c r="M96" s="3"/>
      <c r="N96" s="292" t="str">
        <f t="shared" si="2"/>
        <v>Wybierz</v>
      </c>
      <c r="O96" s="292"/>
      <c r="P96" s="45">
        <v>4</v>
      </c>
      <c r="Q96" s="3">
        <f t="shared" si="3"/>
        <v>0</v>
      </c>
      <c r="R96" s="418">
        <f t="shared" si="4"/>
        <v>0</v>
      </c>
      <c r="S96" s="413">
        <f t="shared" si="15"/>
        <v>0</v>
      </c>
      <c r="T96" s="403">
        <f>(IF($D$6=4,wagi!D72,wagi!F72))*D96</f>
        <v>0</v>
      </c>
      <c r="AA96" s="15" t="s">
        <v>284</v>
      </c>
      <c r="AB96">
        <v>2</v>
      </c>
      <c r="AC96">
        <v>1</v>
      </c>
      <c r="AF96" t="s">
        <v>1090</v>
      </c>
      <c r="AG96" s="289">
        <v>4</v>
      </c>
      <c r="AK96" s="300" t="s">
        <v>1357</v>
      </c>
      <c r="AL96" s="299">
        <v>3</v>
      </c>
      <c r="AZ96" t="s">
        <v>777</v>
      </c>
      <c r="BA96" t="s">
        <v>777</v>
      </c>
      <c r="BB96">
        <v>16.218428571428571</v>
      </c>
      <c r="BO96" s="56" t="s">
        <v>553</v>
      </c>
      <c r="BP96" s="150"/>
      <c r="BQ96">
        <v>1.1000000000000001</v>
      </c>
      <c r="BY96" s="341" t="s">
        <v>290</v>
      </c>
      <c r="BZ96" s="1">
        <v>2</v>
      </c>
      <c r="CA96" s="346">
        <v>2</v>
      </c>
    </row>
    <row r="97" spans="2:79" ht="20.100000000000001" customHeight="1" thickTop="1" thickBot="1">
      <c r="B97" s="442"/>
      <c r="C97" s="2" t="s">
        <v>48</v>
      </c>
      <c r="D97" s="35">
        <v>0</v>
      </c>
      <c r="E97" s="3">
        <f>HLOOKUP($D$21,'Cenniki korpusów'!$C$2:$AZ$322,'Cenniki korpusów'!A68,0)</f>
        <v>0</v>
      </c>
      <c r="F97" s="3">
        <f>'Wycena frontów MDF'!AT69</f>
        <v>76.751999999999995</v>
      </c>
      <c r="G97" s="3">
        <f>HLOOKUP($D$8,'Cennik Frontów MFC'!$B$2:$F$321,'Cennik Frontów MFC'!G67,0)</f>
        <v>0</v>
      </c>
      <c r="H97" s="3">
        <f t="shared" si="1"/>
        <v>0</v>
      </c>
      <c r="I97" s="3"/>
      <c r="J97" s="3"/>
      <c r="K97" s="3"/>
      <c r="L97" s="3"/>
      <c r="M97" s="3"/>
      <c r="N97" s="292" t="str">
        <f t="shared" si="2"/>
        <v>Wybierz</v>
      </c>
      <c r="O97" s="292"/>
      <c r="P97" s="45">
        <v>4</v>
      </c>
      <c r="Q97" s="3">
        <f t="shared" si="3"/>
        <v>0</v>
      </c>
      <c r="R97" s="418">
        <f t="shared" si="4"/>
        <v>0</v>
      </c>
      <c r="S97" s="413">
        <f t="shared" si="15"/>
        <v>0</v>
      </c>
      <c r="T97" s="403">
        <f>(IF($D$6=4,wagi!D73,wagi!F73))*D97</f>
        <v>0</v>
      </c>
      <c r="AA97" s="15" t="s">
        <v>285</v>
      </c>
      <c r="AB97">
        <v>2</v>
      </c>
      <c r="AC97">
        <v>1</v>
      </c>
      <c r="AF97" t="s">
        <v>1091</v>
      </c>
      <c r="AG97" s="289">
        <v>4</v>
      </c>
      <c r="AK97" s="300" t="s">
        <v>1358</v>
      </c>
      <c r="AL97" s="299">
        <v>3</v>
      </c>
      <c r="AZ97" t="s">
        <v>778</v>
      </c>
      <c r="BA97" t="s">
        <v>778</v>
      </c>
      <c r="BB97">
        <v>22.491428571428575</v>
      </c>
      <c r="BO97" s="56" t="s">
        <v>554</v>
      </c>
      <c r="BP97" s="151"/>
      <c r="BQ97">
        <v>1.1000000000000001</v>
      </c>
      <c r="BY97" s="341" t="s">
        <v>1210</v>
      </c>
      <c r="BZ97" s="1">
        <v>2</v>
      </c>
      <c r="CA97" s="347">
        <v>1</v>
      </c>
    </row>
    <row r="98" spans="2:79" ht="20.100000000000001" customHeight="1" thickTop="1" thickBot="1">
      <c r="B98" s="441"/>
      <c r="C98" s="21" t="s">
        <v>49</v>
      </c>
      <c r="D98" s="36">
        <v>0</v>
      </c>
      <c r="E98" s="22">
        <f>HLOOKUP($D$21,'Cenniki korpusów'!$C$2:$AZ$322,'Cenniki korpusów'!A69,0)</f>
        <v>0</v>
      </c>
      <c r="F98" s="22">
        <f>'Wycena frontów MDF'!AT70</f>
        <v>76.751999999999995</v>
      </c>
      <c r="G98" s="22">
        <f>HLOOKUP($D$8,'Cennik Frontów MFC'!$B$2:$F$321,'Cennik Frontów MFC'!G68,0)</f>
        <v>0</v>
      </c>
      <c r="H98" s="22">
        <f t="shared" ref="H98:H161" si="16">IF($D$6=1,G98,IF($D$6=2,F98,IF($D$6=3,F98,0)))</f>
        <v>0</v>
      </c>
      <c r="I98" s="22"/>
      <c r="J98" s="22"/>
      <c r="K98" s="22"/>
      <c r="L98" s="22"/>
      <c r="M98" s="22"/>
      <c r="N98" s="294" t="str">
        <f t="shared" ref="N98:N116" si="17">IF(D98&gt;0,$C$23,$X$28)</f>
        <v>Wybierz</v>
      </c>
      <c r="O98" s="294"/>
      <c r="P98" s="46">
        <v>4</v>
      </c>
      <c r="Q98" s="22">
        <f t="shared" ref="Q98:Q161" si="18">(VLOOKUP(N98,$AZ$29:$BB$145,3,0)+IF($D$24&gt;0,3.5,0))*P98</f>
        <v>0</v>
      </c>
      <c r="R98" s="419">
        <f t="shared" ref="R98:R161" si="19">SUM(Q98,P98,M98,L98,K98,J98,I98,H98,E98)*D98</f>
        <v>0</v>
      </c>
      <c r="S98" s="413">
        <f t="shared" si="15"/>
        <v>0</v>
      </c>
      <c r="T98" s="403">
        <f>(IF($D$6=4,wagi!D74,wagi!F74))*D98</f>
        <v>0</v>
      </c>
      <c r="AA98" s="15" t="s">
        <v>279</v>
      </c>
      <c r="AB98">
        <v>3</v>
      </c>
      <c r="AC98">
        <v>1</v>
      </c>
      <c r="AF98" t="s">
        <v>1092</v>
      </c>
      <c r="AG98" s="289">
        <v>4</v>
      </c>
      <c r="AK98" s="300" t="s">
        <v>1359</v>
      </c>
      <c r="AL98" s="299">
        <v>3</v>
      </c>
      <c r="AZ98" t="s">
        <v>779</v>
      </c>
      <c r="BA98" t="s">
        <v>779</v>
      </c>
      <c r="BB98">
        <v>5.4295714285714292</v>
      </c>
      <c r="BO98" s="56" t="s">
        <v>555</v>
      </c>
      <c r="BP98" s="152"/>
      <c r="BQ98">
        <v>1.1000000000000001</v>
      </c>
      <c r="BY98" s="341" t="s">
        <v>293</v>
      </c>
      <c r="BZ98" s="1">
        <v>2</v>
      </c>
      <c r="CA98" s="346">
        <v>2</v>
      </c>
    </row>
    <row r="99" spans="2:79" ht="20.100000000000001" customHeight="1" thickTop="1" thickBot="1">
      <c r="B99" s="440"/>
      <c r="C99" s="19" t="s">
        <v>50</v>
      </c>
      <c r="D99" s="34">
        <v>0</v>
      </c>
      <c r="E99" s="20">
        <f>HLOOKUP($D$21,'Cenniki korpusów'!$C$2:$AZ$322,'Cenniki korpusów'!A70,0)</f>
        <v>0</v>
      </c>
      <c r="F99" s="20">
        <f>'Wycena frontów MDF'!AT71</f>
        <v>95.94</v>
      </c>
      <c r="G99" s="20">
        <f>HLOOKUP($D$8,'Cennik Frontów MFC'!$B$2:$F$321,'Cennik Frontów MFC'!G69,0)</f>
        <v>0</v>
      </c>
      <c r="H99" s="20">
        <f t="shared" si="16"/>
        <v>0</v>
      </c>
      <c r="I99" s="20"/>
      <c r="J99" s="20"/>
      <c r="K99" s="20"/>
      <c r="L99" s="20"/>
      <c r="M99" s="20"/>
      <c r="N99" s="293" t="str">
        <f t="shared" si="17"/>
        <v>Wybierz</v>
      </c>
      <c r="O99" s="293"/>
      <c r="P99" s="47">
        <v>5</v>
      </c>
      <c r="Q99" s="20">
        <f t="shared" si="18"/>
        <v>0</v>
      </c>
      <c r="R99" s="417">
        <f t="shared" si="19"/>
        <v>0</v>
      </c>
      <c r="S99" s="414">
        <f>SUM($D$99:$D$106)</f>
        <v>0</v>
      </c>
      <c r="T99" s="403">
        <f>(IF($D$6=4,wagi!D75,wagi!F75))*D99</f>
        <v>0</v>
      </c>
      <c r="AA99" s="15" t="s">
        <v>275</v>
      </c>
      <c r="AB99">
        <v>3</v>
      </c>
      <c r="AC99">
        <v>1</v>
      </c>
      <c r="AF99" t="s">
        <v>1093</v>
      </c>
      <c r="AG99" s="289">
        <v>4</v>
      </c>
      <c r="AK99" s="300" t="s">
        <v>1360</v>
      </c>
      <c r="AL99" s="299">
        <v>3</v>
      </c>
      <c r="AZ99" t="s">
        <v>780</v>
      </c>
      <c r="BA99" t="s">
        <v>780</v>
      </c>
      <c r="BB99">
        <v>6.4662857142857151</v>
      </c>
      <c r="BO99" s="56" t="s">
        <v>556</v>
      </c>
      <c r="BP99" s="153"/>
      <c r="BQ99">
        <v>1.1000000000000001</v>
      </c>
      <c r="BY99" s="341" t="s">
        <v>1211</v>
      </c>
      <c r="BZ99" s="1">
        <v>2</v>
      </c>
      <c r="CA99" s="347">
        <v>1</v>
      </c>
    </row>
    <row r="100" spans="2:79" ht="20.100000000000001" customHeight="1" thickTop="1" thickBot="1">
      <c r="B100" s="442"/>
      <c r="C100" s="2" t="s">
        <v>51</v>
      </c>
      <c r="D100" s="35">
        <v>0</v>
      </c>
      <c r="E100" s="3">
        <f>HLOOKUP($D$21,'Cenniki korpusów'!$C$2:$AZ$322,'Cenniki korpusów'!A71,0)</f>
        <v>0</v>
      </c>
      <c r="F100" s="3">
        <f>'Wycena frontów MDF'!AT72</f>
        <v>95.94</v>
      </c>
      <c r="G100" s="3">
        <f>HLOOKUP($D$8,'Cennik Frontów MFC'!$B$2:$F$321,'Cennik Frontów MFC'!G70,0)</f>
        <v>0</v>
      </c>
      <c r="H100" s="3">
        <f t="shared" si="16"/>
        <v>0</v>
      </c>
      <c r="I100" s="3"/>
      <c r="J100" s="3"/>
      <c r="K100" s="3"/>
      <c r="L100" s="3"/>
      <c r="M100" s="3"/>
      <c r="N100" s="292" t="str">
        <f t="shared" si="17"/>
        <v>Wybierz</v>
      </c>
      <c r="O100" s="292"/>
      <c r="P100" s="45">
        <v>5</v>
      </c>
      <c r="Q100" s="3">
        <f t="shared" si="18"/>
        <v>0</v>
      </c>
      <c r="R100" s="418">
        <f t="shared" si="19"/>
        <v>0</v>
      </c>
      <c r="S100" s="414">
        <f t="shared" ref="S100:S106" si="20">SUM($D$99:$D$106)</f>
        <v>0</v>
      </c>
      <c r="T100" s="403">
        <f>(IF($D$6=4,wagi!D76,wagi!F76))*D100</f>
        <v>0</v>
      </c>
      <c r="AA100" s="17" t="s">
        <v>255</v>
      </c>
      <c r="AB100">
        <v>1</v>
      </c>
      <c r="AC100">
        <v>1</v>
      </c>
      <c r="AF100" t="s">
        <v>1094</v>
      </c>
      <c r="AG100" s="289">
        <v>4</v>
      </c>
      <c r="AK100" s="300" t="s">
        <v>1361</v>
      </c>
      <c r="AL100" s="299">
        <v>3</v>
      </c>
      <c r="AZ100" t="s">
        <v>781</v>
      </c>
      <c r="BA100" t="s">
        <v>781</v>
      </c>
      <c r="BB100">
        <v>8.9087142857142876</v>
      </c>
      <c r="BO100" s="56" t="s">
        <v>557</v>
      </c>
      <c r="BP100" s="154"/>
      <c r="BQ100">
        <v>1.1000000000000001</v>
      </c>
      <c r="BY100" s="344" t="s">
        <v>299</v>
      </c>
      <c r="BZ100" s="1">
        <v>2</v>
      </c>
      <c r="CA100" s="346">
        <v>2</v>
      </c>
    </row>
    <row r="101" spans="2:79" ht="20.100000000000001" customHeight="1" thickTop="1" thickBot="1">
      <c r="B101" s="442"/>
      <c r="C101" s="2" t="s">
        <v>52</v>
      </c>
      <c r="D101" s="35">
        <v>0</v>
      </c>
      <c r="E101" s="3">
        <f>HLOOKUP($D$21,'Cenniki korpusów'!$C$2:$AZ$322,'Cenniki korpusów'!A72,0)</f>
        <v>0</v>
      </c>
      <c r="F101" s="3">
        <f>'Wycena frontów MDF'!AT73</f>
        <v>95.94</v>
      </c>
      <c r="G101" s="3">
        <f>HLOOKUP($D$8,'Cennik Frontów MFC'!$B$2:$F$321,'Cennik Frontów MFC'!G71,0)</f>
        <v>0</v>
      </c>
      <c r="H101" s="3">
        <f t="shared" si="16"/>
        <v>0</v>
      </c>
      <c r="I101" s="3"/>
      <c r="J101" s="3"/>
      <c r="K101" s="3"/>
      <c r="L101" s="3"/>
      <c r="M101" s="3"/>
      <c r="N101" s="292" t="str">
        <f t="shared" si="17"/>
        <v>Wybierz</v>
      </c>
      <c r="O101" s="292"/>
      <c r="P101" s="45">
        <v>5</v>
      </c>
      <c r="Q101" s="3">
        <f t="shared" si="18"/>
        <v>0</v>
      </c>
      <c r="R101" s="418">
        <f t="shared" si="19"/>
        <v>0</v>
      </c>
      <c r="S101" s="414">
        <f t="shared" si="20"/>
        <v>0</v>
      </c>
      <c r="T101" s="403">
        <f>(IF($D$6=4,wagi!D77,wagi!F77))*D101</f>
        <v>0</v>
      </c>
      <c r="AA101" s="14" t="s">
        <v>268</v>
      </c>
      <c r="AB101">
        <v>2</v>
      </c>
      <c r="AC101">
        <v>1</v>
      </c>
      <c r="AF101" t="s">
        <v>1095</v>
      </c>
      <c r="AG101" s="289">
        <v>4</v>
      </c>
      <c r="AK101" s="300" t="s">
        <v>1362</v>
      </c>
      <c r="AL101" s="299">
        <v>3</v>
      </c>
      <c r="AZ101" t="s">
        <v>782</v>
      </c>
      <c r="BA101" t="s">
        <v>782</v>
      </c>
      <c r="BB101">
        <v>10.806428571428572</v>
      </c>
      <c r="BO101" s="56" t="s">
        <v>558</v>
      </c>
      <c r="BP101" s="155"/>
      <c r="BQ101">
        <v>1.1000000000000001</v>
      </c>
      <c r="BY101" s="344" t="s">
        <v>1212</v>
      </c>
      <c r="BZ101" s="1">
        <v>2</v>
      </c>
      <c r="CA101" s="347">
        <v>1</v>
      </c>
    </row>
    <row r="102" spans="2:79" ht="20.100000000000001" customHeight="1" thickTop="1" thickBot="1">
      <c r="B102" s="442"/>
      <c r="C102" s="2" t="s">
        <v>53</v>
      </c>
      <c r="D102" s="35">
        <v>0</v>
      </c>
      <c r="E102" s="3">
        <f>HLOOKUP($D$21,'Cenniki korpusów'!$C$2:$AZ$322,'Cenniki korpusów'!A73,0)</f>
        <v>0</v>
      </c>
      <c r="F102" s="3">
        <f>'Wycena frontów MDF'!AT74</f>
        <v>95.94</v>
      </c>
      <c r="G102" s="3">
        <f>HLOOKUP($D$8,'Cennik Frontów MFC'!$B$2:$F$321,'Cennik Frontów MFC'!G72,0)</f>
        <v>0</v>
      </c>
      <c r="H102" s="3">
        <f t="shared" si="16"/>
        <v>0</v>
      </c>
      <c r="I102" s="3"/>
      <c r="J102" s="3"/>
      <c r="K102" s="3"/>
      <c r="L102" s="3"/>
      <c r="M102" s="3"/>
      <c r="N102" s="292" t="str">
        <f t="shared" si="17"/>
        <v>Wybierz</v>
      </c>
      <c r="O102" s="292"/>
      <c r="P102" s="45">
        <v>5</v>
      </c>
      <c r="Q102" s="3">
        <f t="shared" si="18"/>
        <v>0</v>
      </c>
      <c r="R102" s="418">
        <f t="shared" si="19"/>
        <v>0</v>
      </c>
      <c r="S102" s="414">
        <f t="shared" si="20"/>
        <v>0</v>
      </c>
      <c r="T102" s="403">
        <f>(IF($D$6=4,wagi!D78,wagi!F78))*D102</f>
        <v>0</v>
      </c>
      <c r="AA102" s="15" t="s">
        <v>997</v>
      </c>
      <c r="AB102">
        <v>1</v>
      </c>
      <c r="AC102">
        <v>1</v>
      </c>
      <c r="AF102" t="s">
        <v>1096</v>
      </c>
      <c r="AG102" s="289">
        <v>4</v>
      </c>
      <c r="AK102" s="300" t="s">
        <v>1363</v>
      </c>
      <c r="AL102" s="299">
        <v>3</v>
      </c>
      <c r="AZ102" t="s">
        <v>783</v>
      </c>
      <c r="BA102" t="s">
        <v>783</v>
      </c>
      <c r="BB102">
        <v>13.846285714285715</v>
      </c>
      <c r="BO102" s="56" t="s">
        <v>559</v>
      </c>
      <c r="BP102" s="156"/>
      <c r="BQ102">
        <v>1.1000000000000001</v>
      </c>
      <c r="BY102" s="341" t="s">
        <v>298</v>
      </c>
      <c r="BZ102" s="1">
        <v>2</v>
      </c>
      <c r="CA102" s="346">
        <v>2</v>
      </c>
    </row>
    <row r="103" spans="2:79" ht="20.100000000000001" customHeight="1" thickTop="1" thickBot="1">
      <c r="B103" s="442"/>
      <c r="C103" s="2" t="s">
        <v>54</v>
      </c>
      <c r="D103" s="35">
        <v>0</v>
      </c>
      <c r="E103" s="3">
        <f>HLOOKUP($D$21,'Cenniki korpusów'!$C$2:$AZ$322,'Cenniki korpusów'!A74,0)</f>
        <v>0</v>
      </c>
      <c r="F103" s="3">
        <f>'Wycena frontów MDF'!AT75</f>
        <v>95.94</v>
      </c>
      <c r="G103" s="3">
        <f>HLOOKUP($D$8,'Cennik Frontów MFC'!$B$2:$F$321,'Cennik Frontów MFC'!G73,0)</f>
        <v>0</v>
      </c>
      <c r="H103" s="3">
        <f t="shared" si="16"/>
        <v>0</v>
      </c>
      <c r="I103" s="3"/>
      <c r="J103" s="3"/>
      <c r="K103" s="3"/>
      <c r="L103" s="3"/>
      <c r="M103" s="3"/>
      <c r="N103" s="292" t="str">
        <f t="shared" si="17"/>
        <v>Wybierz</v>
      </c>
      <c r="O103" s="292"/>
      <c r="P103" s="45">
        <v>5</v>
      </c>
      <c r="Q103" s="3">
        <f t="shared" si="18"/>
        <v>0</v>
      </c>
      <c r="R103" s="418">
        <f t="shared" si="19"/>
        <v>0</v>
      </c>
      <c r="S103" s="414">
        <f t="shared" si="20"/>
        <v>0</v>
      </c>
      <c r="T103" s="403">
        <f>(IF($D$6=4,wagi!D79,wagi!F79))*D103</f>
        <v>0</v>
      </c>
      <c r="AA103" s="15" t="s">
        <v>272</v>
      </c>
      <c r="AB103">
        <v>2</v>
      </c>
      <c r="AC103">
        <v>1</v>
      </c>
      <c r="AF103" t="s">
        <v>1097</v>
      </c>
      <c r="AG103" s="289">
        <v>4</v>
      </c>
      <c r="AK103" s="300" t="s">
        <v>1364</v>
      </c>
      <c r="AL103" s="299">
        <v>3</v>
      </c>
      <c r="AZ103" t="s">
        <v>784</v>
      </c>
      <c r="BA103" t="s">
        <v>784</v>
      </c>
      <c r="BB103">
        <v>16.218428571428571</v>
      </c>
      <c r="BO103" s="56" t="s">
        <v>560</v>
      </c>
      <c r="BP103" s="157"/>
      <c r="BQ103">
        <v>1.1000000000000001</v>
      </c>
      <c r="BY103" s="341" t="s">
        <v>1213</v>
      </c>
      <c r="BZ103" s="1">
        <v>2</v>
      </c>
      <c r="CA103" s="347">
        <v>1</v>
      </c>
    </row>
    <row r="104" spans="2:79" ht="20.100000000000001" customHeight="1" thickTop="1" thickBot="1">
      <c r="B104" s="442"/>
      <c r="C104" s="2" t="s">
        <v>55</v>
      </c>
      <c r="D104" s="35">
        <v>0</v>
      </c>
      <c r="E104" s="3">
        <f>HLOOKUP($D$21,'Cenniki korpusów'!$C$2:$AZ$322,'Cenniki korpusów'!A75,0)</f>
        <v>0</v>
      </c>
      <c r="F104" s="3">
        <f>'Wycena frontów MDF'!AT76</f>
        <v>95.94</v>
      </c>
      <c r="G104" s="3">
        <f>HLOOKUP($D$8,'Cennik Frontów MFC'!$B$2:$F$321,'Cennik Frontów MFC'!G74,0)</f>
        <v>0</v>
      </c>
      <c r="H104" s="3">
        <f t="shared" si="16"/>
        <v>0</v>
      </c>
      <c r="I104" s="3"/>
      <c r="J104" s="3"/>
      <c r="K104" s="3"/>
      <c r="L104" s="3"/>
      <c r="M104" s="3"/>
      <c r="N104" s="292" t="str">
        <f t="shared" si="17"/>
        <v>Wybierz</v>
      </c>
      <c r="O104" s="292"/>
      <c r="P104" s="45">
        <v>5</v>
      </c>
      <c r="Q104" s="3">
        <f t="shared" si="18"/>
        <v>0</v>
      </c>
      <c r="R104" s="418">
        <f t="shared" si="19"/>
        <v>0</v>
      </c>
      <c r="S104" s="414">
        <f t="shared" si="20"/>
        <v>0</v>
      </c>
      <c r="T104" s="403">
        <f>(IF($D$6=4,wagi!D80,wagi!F80))*D104</f>
        <v>0</v>
      </c>
      <c r="AA104" s="16" t="s">
        <v>276</v>
      </c>
      <c r="AB104">
        <v>2</v>
      </c>
      <c r="AC104">
        <v>1</v>
      </c>
      <c r="AF104" t="s">
        <v>1098</v>
      </c>
      <c r="AG104" s="289">
        <v>4</v>
      </c>
      <c r="AK104" s="300" t="s">
        <v>1365</v>
      </c>
      <c r="AL104" s="299">
        <v>3</v>
      </c>
      <c r="AZ104" t="s">
        <v>785</v>
      </c>
      <c r="BA104" t="s">
        <v>785</v>
      </c>
      <c r="BB104">
        <v>22.491428571428575</v>
      </c>
      <c r="BO104" s="56" t="s">
        <v>561</v>
      </c>
      <c r="BP104" s="158"/>
      <c r="BQ104">
        <v>1.1000000000000001</v>
      </c>
      <c r="BY104" s="341" t="s">
        <v>1224</v>
      </c>
      <c r="BZ104" s="1">
        <v>2</v>
      </c>
      <c r="CA104" s="346">
        <v>2</v>
      </c>
    </row>
    <row r="105" spans="2:79" ht="20.100000000000001" customHeight="1" thickTop="1" thickBot="1">
      <c r="B105" s="442"/>
      <c r="C105" s="2" t="s">
        <v>56</v>
      </c>
      <c r="D105" s="35">
        <v>0</v>
      </c>
      <c r="E105" s="3">
        <f>HLOOKUP($D$21,'Cenniki korpusów'!$C$2:$AZ$322,'Cenniki korpusów'!A76,0)</f>
        <v>0</v>
      </c>
      <c r="F105" s="3">
        <f>'Wycena frontów MDF'!AT77</f>
        <v>95.94</v>
      </c>
      <c r="G105" s="3">
        <f>HLOOKUP($D$8,'Cennik Frontów MFC'!$B$2:$F$321,'Cennik Frontów MFC'!G75,0)</f>
        <v>0</v>
      </c>
      <c r="H105" s="3">
        <f t="shared" si="16"/>
        <v>0</v>
      </c>
      <c r="I105" s="3"/>
      <c r="J105" s="3"/>
      <c r="K105" s="3"/>
      <c r="L105" s="3"/>
      <c r="M105" s="3"/>
      <c r="N105" s="292" t="str">
        <f t="shared" si="17"/>
        <v>Wybierz</v>
      </c>
      <c r="O105" s="292"/>
      <c r="P105" s="45">
        <v>5</v>
      </c>
      <c r="Q105" s="3">
        <f t="shared" si="18"/>
        <v>0</v>
      </c>
      <c r="R105" s="418">
        <f t="shared" si="19"/>
        <v>0</v>
      </c>
      <c r="S105" s="414">
        <f t="shared" si="20"/>
        <v>0</v>
      </c>
      <c r="T105" s="403">
        <f>(IF($D$6=4,wagi!D81,wagi!F81))*D105</f>
        <v>0</v>
      </c>
      <c r="AA105" s="15" t="s">
        <v>277</v>
      </c>
      <c r="AB105">
        <v>2</v>
      </c>
      <c r="AC105">
        <v>1</v>
      </c>
      <c r="AF105" t="s">
        <v>1099</v>
      </c>
      <c r="AG105" s="289">
        <v>4</v>
      </c>
      <c r="AK105" s="300" t="s">
        <v>1366</v>
      </c>
      <c r="AL105" s="299">
        <v>3</v>
      </c>
      <c r="AZ105" t="s">
        <v>786</v>
      </c>
      <c r="BA105" t="s">
        <v>786</v>
      </c>
      <c r="BB105">
        <v>3.1804285714285716</v>
      </c>
      <c r="BO105" s="56" t="s">
        <v>562</v>
      </c>
      <c r="BP105" s="159"/>
      <c r="BQ105">
        <v>1.1000000000000001</v>
      </c>
      <c r="BY105" s="341" t="s">
        <v>1225</v>
      </c>
      <c r="BZ105" s="1">
        <v>2</v>
      </c>
      <c r="CA105" s="347">
        <v>1</v>
      </c>
    </row>
    <row r="106" spans="2:79" ht="20.100000000000001" customHeight="1" thickTop="1" thickBot="1">
      <c r="B106" s="441"/>
      <c r="C106" s="21" t="s">
        <v>57</v>
      </c>
      <c r="D106" s="36">
        <v>0</v>
      </c>
      <c r="E106" s="22">
        <f>HLOOKUP($D$21,'Cenniki korpusów'!$C$2:$AZ$322,'Cenniki korpusów'!A77,0)</f>
        <v>0</v>
      </c>
      <c r="F106" s="22">
        <f>'Wycena frontów MDF'!AT78</f>
        <v>95.94</v>
      </c>
      <c r="G106" s="22">
        <f>HLOOKUP($D$8,'Cennik Frontów MFC'!$B$2:$F$321,'Cennik Frontów MFC'!G76,0)</f>
        <v>0</v>
      </c>
      <c r="H106" s="22">
        <f t="shared" si="16"/>
        <v>0</v>
      </c>
      <c r="I106" s="22"/>
      <c r="J106" s="22"/>
      <c r="K106" s="22"/>
      <c r="L106" s="22"/>
      <c r="M106" s="22"/>
      <c r="N106" s="294" t="str">
        <f t="shared" si="17"/>
        <v>Wybierz</v>
      </c>
      <c r="O106" s="294"/>
      <c r="P106" s="46">
        <v>5</v>
      </c>
      <c r="Q106" s="22">
        <f t="shared" si="18"/>
        <v>0</v>
      </c>
      <c r="R106" s="419">
        <f t="shared" si="19"/>
        <v>0</v>
      </c>
      <c r="S106" s="414">
        <f t="shared" si="20"/>
        <v>0</v>
      </c>
      <c r="T106" s="403">
        <f>(IF($D$6=4,wagi!D82,wagi!F82))*D106</f>
        <v>0</v>
      </c>
      <c r="AA106" s="15" t="s">
        <v>269</v>
      </c>
      <c r="AB106">
        <v>2</v>
      </c>
      <c r="AC106">
        <v>1</v>
      </c>
      <c r="AF106" t="s">
        <v>1100</v>
      </c>
      <c r="AG106" s="289">
        <v>4</v>
      </c>
      <c r="AK106" s="300" t="s">
        <v>1367</v>
      </c>
      <c r="AL106" s="299">
        <v>3</v>
      </c>
      <c r="AZ106" t="s">
        <v>787</v>
      </c>
      <c r="BA106" t="s">
        <v>787</v>
      </c>
      <c r="BB106">
        <v>3.7427142857142854</v>
      </c>
      <c r="BO106" s="56" t="s">
        <v>563</v>
      </c>
      <c r="BP106" s="160"/>
      <c r="BQ106">
        <v>1.1000000000000001</v>
      </c>
      <c r="BY106" s="341" t="s">
        <v>287</v>
      </c>
      <c r="BZ106" s="1">
        <v>3</v>
      </c>
      <c r="CA106" s="346">
        <v>2</v>
      </c>
    </row>
    <row r="107" spans="2:79" ht="20.100000000000001" customHeight="1" thickTop="1" thickBot="1">
      <c r="B107" s="440"/>
      <c r="C107" s="19" t="s">
        <v>58</v>
      </c>
      <c r="D107" s="34">
        <v>0</v>
      </c>
      <c r="E107" s="20">
        <f>HLOOKUP($D$21,'Cenniki korpusów'!$C$2:$AZ$322,'Cenniki korpusów'!A78,0)</f>
        <v>0</v>
      </c>
      <c r="F107" s="20">
        <f>'Wycena frontów MDF'!AT79</f>
        <v>19.187999999999999</v>
      </c>
      <c r="G107" s="20">
        <f>HLOOKUP($D$8,'Cennik Frontów MFC'!$B$2:$F$321,'Cennik Frontów MFC'!G77,0)</f>
        <v>0</v>
      </c>
      <c r="H107" s="20">
        <f t="shared" si="16"/>
        <v>0</v>
      </c>
      <c r="I107" s="20"/>
      <c r="J107" s="20"/>
      <c r="K107" s="20"/>
      <c r="L107" s="20"/>
      <c r="M107" s="20"/>
      <c r="N107" s="293" t="str">
        <f t="shared" si="17"/>
        <v>Wybierz</v>
      </c>
      <c r="O107" s="293"/>
      <c r="P107" s="47">
        <v>1</v>
      </c>
      <c r="Q107" s="20">
        <f t="shared" si="18"/>
        <v>0</v>
      </c>
      <c r="R107" s="417">
        <f t="shared" si="19"/>
        <v>0</v>
      </c>
      <c r="S107" s="414">
        <f>SUM($D$107:$D$111)</f>
        <v>0</v>
      </c>
      <c r="T107" s="403">
        <f>(IF($D$6=4,wagi!D83,wagi!F83))*D107</f>
        <v>0</v>
      </c>
      <c r="AA107" s="15" t="s">
        <v>270</v>
      </c>
      <c r="AB107">
        <v>2</v>
      </c>
      <c r="AC107">
        <v>1</v>
      </c>
      <c r="AF107" t="s">
        <v>1101</v>
      </c>
      <c r="AG107" s="289">
        <v>4</v>
      </c>
      <c r="AK107" s="300" t="s">
        <v>1368</v>
      </c>
      <c r="AL107" s="299">
        <v>3</v>
      </c>
      <c r="AZ107" t="s">
        <v>788</v>
      </c>
      <c r="BA107" t="s">
        <v>788</v>
      </c>
      <c r="BB107">
        <v>13.354285714285714</v>
      </c>
      <c r="BO107" s="56" t="s">
        <v>564</v>
      </c>
      <c r="BP107" s="161"/>
      <c r="BQ107">
        <v>1.1000000000000001</v>
      </c>
      <c r="BY107" s="341" t="s">
        <v>1214</v>
      </c>
      <c r="BZ107" s="1">
        <v>3</v>
      </c>
      <c r="CA107" s="347">
        <v>1</v>
      </c>
    </row>
    <row r="108" spans="2:79" ht="20.100000000000001" customHeight="1" thickTop="1" thickBot="1">
      <c r="B108" s="442"/>
      <c r="C108" s="2" t="s">
        <v>59</v>
      </c>
      <c r="D108" s="35">
        <v>0</v>
      </c>
      <c r="E108" s="3">
        <f>HLOOKUP($D$21,'Cenniki korpusów'!$C$2:$AZ$322,'Cenniki korpusów'!A79,0)</f>
        <v>0</v>
      </c>
      <c r="F108" s="3">
        <f>'Wycena frontów MDF'!AT80</f>
        <v>19.187999999999999</v>
      </c>
      <c r="G108" s="3">
        <f>HLOOKUP($D$8,'Cennik Frontów MFC'!$B$2:$F$321,'Cennik Frontów MFC'!G78,0)</f>
        <v>0</v>
      </c>
      <c r="H108" s="3">
        <f t="shared" si="16"/>
        <v>0</v>
      </c>
      <c r="I108" s="3"/>
      <c r="J108" s="3"/>
      <c r="K108" s="3"/>
      <c r="L108" s="3"/>
      <c r="M108" s="3"/>
      <c r="N108" s="292" t="str">
        <f t="shared" si="17"/>
        <v>Wybierz</v>
      </c>
      <c r="O108" s="292"/>
      <c r="P108" s="45">
        <v>1</v>
      </c>
      <c r="Q108" s="3">
        <f t="shared" si="18"/>
        <v>0</v>
      </c>
      <c r="R108" s="418">
        <f t="shared" si="19"/>
        <v>0</v>
      </c>
      <c r="S108" s="414">
        <f t="shared" ref="S108:S111" si="21">SUM($D$107:$D$111)</f>
        <v>0</v>
      </c>
      <c r="T108" s="403">
        <f>(IF($D$6=4,wagi!D84,wagi!F84))*D108</f>
        <v>0</v>
      </c>
      <c r="AA108" s="16" t="s">
        <v>297</v>
      </c>
      <c r="AB108">
        <v>2</v>
      </c>
      <c r="AC108">
        <v>1</v>
      </c>
      <c r="AF108" t="s">
        <v>1102</v>
      </c>
      <c r="AG108" s="289">
        <v>4</v>
      </c>
      <c r="AK108" s="300" t="s">
        <v>1369</v>
      </c>
      <c r="AL108" s="299">
        <v>3</v>
      </c>
      <c r="AZ108" t="s">
        <v>789</v>
      </c>
      <c r="BA108" t="s">
        <v>789</v>
      </c>
      <c r="BB108">
        <v>17.835000000000001</v>
      </c>
      <c r="BO108" s="56" t="s">
        <v>565</v>
      </c>
      <c r="BP108" s="162"/>
      <c r="BQ108">
        <v>1.1000000000000001</v>
      </c>
      <c r="BY108" s="341" t="s">
        <v>286</v>
      </c>
      <c r="BZ108" s="1">
        <v>1</v>
      </c>
      <c r="CA108" s="346">
        <v>2</v>
      </c>
    </row>
    <row r="109" spans="2:79" ht="20.100000000000001" customHeight="1" thickTop="1" thickBot="1">
      <c r="B109" s="442"/>
      <c r="C109" s="2" t="s">
        <v>60</v>
      </c>
      <c r="D109" s="35">
        <v>0</v>
      </c>
      <c r="E109" s="3">
        <f>HLOOKUP($D$21,'Cenniki korpusów'!$C$2:$AZ$322,'Cenniki korpusów'!A80,0)</f>
        <v>0</v>
      </c>
      <c r="F109" s="3">
        <f>'Wycena frontów MDF'!AT81</f>
        <v>19.187999999999999</v>
      </c>
      <c r="G109" s="3">
        <f>HLOOKUP($D$8,'Cennik Frontów MFC'!$B$2:$F$321,'Cennik Frontów MFC'!G79,0)</f>
        <v>0</v>
      </c>
      <c r="H109" s="3">
        <f t="shared" si="16"/>
        <v>0</v>
      </c>
      <c r="I109" s="3"/>
      <c r="J109" s="3"/>
      <c r="K109" s="3"/>
      <c r="L109" s="3"/>
      <c r="M109" s="3"/>
      <c r="N109" s="292" t="str">
        <f t="shared" si="17"/>
        <v>Wybierz</v>
      </c>
      <c r="O109" s="292"/>
      <c r="P109" s="45">
        <v>1</v>
      </c>
      <c r="Q109" s="3">
        <f t="shared" si="18"/>
        <v>0</v>
      </c>
      <c r="R109" s="418">
        <f t="shared" si="19"/>
        <v>0</v>
      </c>
      <c r="S109" s="414">
        <f t="shared" si="21"/>
        <v>0</v>
      </c>
      <c r="T109" s="403">
        <f>(IF($D$6=4,wagi!D85,wagi!F85))*D109</f>
        <v>0</v>
      </c>
      <c r="AA109" s="15" t="s">
        <v>251</v>
      </c>
      <c r="AB109">
        <v>1</v>
      </c>
      <c r="AC109">
        <v>1</v>
      </c>
      <c r="AF109" t="s">
        <v>1103</v>
      </c>
      <c r="AG109" s="289">
        <v>4</v>
      </c>
      <c r="AK109" s="300" t="s">
        <v>1370</v>
      </c>
      <c r="AL109" s="299">
        <v>3</v>
      </c>
      <c r="AZ109" t="s">
        <v>790</v>
      </c>
      <c r="BA109" t="s">
        <v>790</v>
      </c>
      <c r="BB109">
        <v>18.274285714285718</v>
      </c>
      <c r="BO109" s="56" t="s">
        <v>566</v>
      </c>
      <c r="BP109" s="163"/>
      <c r="BQ109">
        <v>1.1000000000000001</v>
      </c>
      <c r="BY109" s="341" t="s">
        <v>1215</v>
      </c>
      <c r="BZ109" s="1">
        <v>1</v>
      </c>
      <c r="CA109" s="347">
        <v>1</v>
      </c>
    </row>
    <row r="110" spans="2:79" ht="20.100000000000001" customHeight="1" thickTop="1" thickBot="1">
      <c r="B110" s="442"/>
      <c r="C110" s="2" t="s">
        <v>61</v>
      </c>
      <c r="D110" s="35">
        <v>0</v>
      </c>
      <c r="E110" s="3">
        <f>HLOOKUP($D$21,'Cenniki korpusów'!$C$2:$AZ$322,'Cenniki korpusów'!A81,0)</f>
        <v>0</v>
      </c>
      <c r="F110" s="3">
        <f>'Wycena frontów MDF'!AT82</f>
        <v>19.187999999999999</v>
      </c>
      <c r="G110" s="3">
        <f>HLOOKUP($D$8,'Cennik Frontów MFC'!$B$2:$F$321,'Cennik Frontów MFC'!G80,0)</f>
        <v>0</v>
      </c>
      <c r="H110" s="3">
        <f t="shared" si="16"/>
        <v>0</v>
      </c>
      <c r="I110" s="3"/>
      <c r="J110" s="3"/>
      <c r="K110" s="3"/>
      <c r="L110" s="3"/>
      <c r="M110" s="3"/>
      <c r="N110" s="292" t="str">
        <f t="shared" si="17"/>
        <v>Wybierz</v>
      </c>
      <c r="O110" s="292"/>
      <c r="P110" s="45">
        <v>1</v>
      </c>
      <c r="Q110" s="3">
        <f t="shared" si="18"/>
        <v>0</v>
      </c>
      <c r="R110" s="418">
        <f t="shared" si="19"/>
        <v>0</v>
      </c>
      <c r="S110" s="414">
        <f t="shared" si="21"/>
        <v>0</v>
      </c>
      <c r="T110" s="403">
        <f>(IF($D$6=4,wagi!D86,wagi!F86))*D110</f>
        <v>0</v>
      </c>
      <c r="AA110" s="15" t="s">
        <v>254</v>
      </c>
      <c r="AB110">
        <v>1</v>
      </c>
      <c r="AC110">
        <v>1</v>
      </c>
      <c r="AF110" t="s">
        <v>1104</v>
      </c>
      <c r="AG110" s="289">
        <v>4</v>
      </c>
      <c r="AK110" s="300" t="s">
        <v>1371</v>
      </c>
      <c r="AL110" s="299">
        <v>3</v>
      </c>
      <c r="AZ110" t="s">
        <v>791</v>
      </c>
      <c r="BA110" t="s">
        <v>791</v>
      </c>
      <c r="BB110">
        <v>3.1804285714285716</v>
      </c>
      <c r="BO110" s="56" t="s">
        <v>567</v>
      </c>
      <c r="BP110" s="164"/>
      <c r="BQ110">
        <v>1.1000000000000001</v>
      </c>
      <c r="BY110" s="341" t="s">
        <v>278</v>
      </c>
      <c r="BZ110" s="1">
        <v>2</v>
      </c>
      <c r="CA110" s="346">
        <v>2</v>
      </c>
    </row>
    <row r="111" spans="2:79" ht="20.100000000000001" customHeight="1" thickTop="1" thickBot="1">
      <c r="B111" s="441"/>
      <c r="C111" s="21" t="s">
        <v>62</v>
      </c>
      <c r="D111" s="36">
        <v>0</v>
      </c>
      <c r="E111" s="22">
        <f>HLOOKUP($D$21,'Cenniki korpusów'!$C$2:$AZ$322,'Cenniki korpusów'!A82,0)</f>
        <v>0</v>
      </c>
      <c r="F111" s="22">
        <f>'Wycena frontów MDF'!AT83</f>
        <v>19.187999999999999</v>
      </c>
      <c r="G111" s="22">
        <f>HLOOKUP($D$8,'Cennik Frontów MFC'!$B$2:$F$321,'Cennik Frontów MFC'!G81,0)</f>
        <v>0</v>
      </c>
      <c r="H111" s="22">
        <f t="shared" si="16"/>
        <v>0</v>
      </c>
      <c r="I111" s="22"/>
      <c r="J111" s="22"/>
      <c r="K111" s="22"/>
      <c r="L111" s="22"/>
      <c r="M111" s="22"/>
      <c r="N111" s="294" t="str">
        <f t="shared" si="17"/>
        <v>Wybierz</v>
      </c>
      <c r="O111" s="294"/>
      <c r="P111" s="46">
        <v>1</v>
      </c>
      <c r="Q111" s="22">
        <f t="shared" si="18"/>
        <v>0</v>
      </c>
      <c r="R111" s="419">
        <f t="shared" si="19"/>
        <v>0</v>
      </c>
      <c r="S111" s="414">
        <f t="shared" si="21"/>
        <v>0</v>
      </c>
      <c r="T111" s="403">
        <f>(IF($D$6=4,wagi!D87,wagi!F87))*D111</f>
        <v>0</v>
      </c>
      <c r="AA111" s="15" t="s">
        <v>257</v>
      </c>
      <c r="AB111">
        <v>2</v>
      </c>
      <c r="AC111">
        <v>1</v>
      </c>
      <c r="AF111" t="s">
        <v>1105</v>
      </c>
      <c r="AG111" s="289">
        <v>4</v>
      </c>
      <c r="AK111" s="300" t="s">
        <v>1372</v>
      </c>
      <c r="AL111" s="299">
        <v>3</v>
      </c>
      <c r="AZ111" t="s">
        <v>792</v>
      </c>
      <c r="BA111" t="s">
        <v>792</v>
      </c>
      <c r="BB111">
        <v>3.7427142857142854</v>
      </c>
      <c r="BO111" s="56" t="s">
        <v>568</v>
      </c>
      <c r="BP111" s="165"/>
      <c r="BQ111">
        <v>1.1000000000000001</v>
      </c>
      <c r="BY111" s="341" t="s">
        <v>1216</v>
      </c>
      <c r="BZ111" s="1">
        <v>2</v>
      </c>
      <c r="CA111" s="347">
        <v>1</v>
      </c>
    </row>
    <row r="112" spans="2:79" ht="20.100000000000001" customHeight="1" thickBot="1">
      <c r="B112" s="440"/>
      <c r="C112" s="19" t="s">
        <v>63</v>
      </c>
      <c r="D112" s="34">
        <v>0</v>
      </c>
      <c r="E112" s="20">
        <f>HLOOKUP($D$21,'Cenniki korpusów'!$C$2:$AZ$322,'Cenniki korpusów'!A83,0)</f>
        <v>0</v>
      </c>
      <c r="F112" s="20">
        <f>'Wycena frontów MDF'!AT84</f>
        <v>16.7895</v>
      </c>
      <c r="G112" s="20">
        <f>HLOOKUP($D$8,'Cennik Frontów MFC'!$B$2:$F$321,'Cennik Frontów MFC'!G82,0)</f>
        <v>0</v>
      </c>
      <c r="H112" s="20">
        <f t="shared" si="16"/>
        <v>0</v>
      </c>
      <c r="I112" s="20"/>
      <c r="J112" s="20"/>
      <c r="K112" s="20"/>
      <c r="L112" s="20"/>
      <c r="M112" s="20"/>
      <c r="N112" s="293" t="str">
        <f t="shared" si="17"/>
        <v>Wybierz</v>
      </c>
      <c r="O112" s="293" t="s">
        <v>319</v>
      </c>
      <c r="P112" s="47">
        <v>1</v>
      </c>
      <c r="Q112" s="20">
        <f t="shared" si="18"/>
        <v>0</v>
      </c>
      <c r="R112" s="417">
        <f t="shared" si="19"/>
        <v>0</v>
      </c>
      <c r="S112" s="414">
        <f>SUM($D$112:$D$116)</f>
        <v>0</v>
      </c>
      <c r="T112" s="403">
        <f>(IF($D$6=4,wagi!D88,wagi!F88))*D112</f>
        <v>0</v>
      </c>
      <c r="AA112" s="15" t="s">
        <v>290</v>
      </c>
      <c r="AB112">
        <v>2</v>
      </c>
      <c r="AC112">
        <v>1</v>
      </c>
      <c r="AF112" t="s">
        <v>1106</v>
      </c>
      <c r="AG112" s="289">
        <v>4</v>
      </c>
      <c r="AK112" s="300" t="s">
        <v>1373</v>
      </c>
      <c r="AL112" s="299">
        <v>3</v>
      </c>
      <c r="AZ112" t="s">
        <v>793</v>
      </c>
      <c r="BA112" t="s">
        <v>793</v>
      </c>
      <c r="BB112">
        <v>13.354285714285714</v>
      </c>
      <c r="BY112" s="343" t="s">
        <v>451</v>
      </c>
      <c r="BZ112" s="1">
        <v>3</v>
      </c>
      <c r="CA112" s="346">
        <v>2</v>
      </c>
    </row>
    <row r="113" spans="2:79" ht="20.100000000000001" customHeight="1">
      <c r="B113" s="442"/>
      <c r="C113" s="2" t="s">
        <v>64</v>
      </c>
      <c r="D113" s="35">
        <v>0</v>
      </c>
      <c r="E113" s="3">
        <f>HLOOKUP($D$21,'Cenniki korpusów'!$C$2:$AZ$322,'Cenniki korpusów'!A84,0)</f>
        <v>0</v>
      </c>
      <c r="F113" s="3">
        <f>'Wycena frontów MDF'!AT85</f>
        <v>16.7895</v>
      </c>
      <c r="G113" s="3">
        <f>HLOOKUP($D$8,'Cennik Frontów MFC'!$B$2:$F$321,'Cennik Frontów MFC'!G83,0)</f>
        <v>0</v>
      </c>
      <c r="H113" s="3">
        <f t="shared" si="16"/>
        <v>0</v>
      </c>
      <c r="I113" s="3"/>
      <c r="J113" s="3"/>
      <c r="K113" s="3"/>
      <c r="L113" s="3"/>
      <c r="M113" s="3"/>
      <c r="N113" s="292" t="str">
        <f t="shared" si="17"/>
        <v>Wybierz</v>
      </c>
      <c r="O113" s="292" t="s">
        <v>319</v>
      </c>
      <c r="P113" s="45">
        <v>1</v>
      </c>
      <c r="Q113" s="3">
        <f t="shared" si="18"/>
        <v>0</v>
      </c>
      <c r="R113" s="418">
        <f t="shared" si="19"/>
        <v>0</v>
      </c>
      <c r="S113" s="414">
        <f t="shared" ref="S113:S116" si="22">SUM($D$112:$D$116)</f>
        <v>0</v>
      </c>
      <c r="T113" s="403">
        <f>(IF($D$6=4,wagi!D89,wagi!F89))*D113</f>
        <v>0</v>
      </c>
      <c r="AA113" s="15" t="s">
        <v>293</v>
      </c>
      <c r="AB113">
        <v>2</v>
      </c>
      <c r="AC113">
        <v>1</v>
      </c>
      <c r="AF113" t="s">
        <v>1107</v>
      </c>
      <c r="AG113" s="289">
        <v>4</v>
      </c>
      <c r="AK113" s="300" t="s">
        <v>1374</v>
      </c>
      <c r="AL113" s="299">
        <v>3</v>
      </c>
      <c r="AZ113" t="s">
        <v>794</v>
      </c>
      <c r="BA113" t="s">
        <v>794</v>
      </c>
      <c r="BB113">
        <v>17.835000000000001</v>
      </c>
      <c r="BY113" s="345" t="s">
        <v>1217</v>
      </c>
      <c r="BZ113" s="1">
        <v>3</v>
      </c>
      <c r="CA113" s="347">
        <v>1</v>
      </c>
    </row>
    <row r="114" spans="2:79" ht="20.100000000000001" customHeight="1">
      <c r="B114" s="442"/>
      <c r="C114" s="2" t="s">
        <v>65</v>
      </c>
      <c r="D114" s="35">
        <v>0</v>
      </c>
      <c r="E114" s="3">
        <f>HLOOKUP($D$21,'Cenniki korpusów'!$C$2:$AZ$322,'Cenniki korpusów'!A85,0)</f>
        <v>0</v>
      </c>
      <c r="F114" s="3">
        <f>'Wycena frontów MDF'!AT86</f>
        <v>16.7895</v>
      </c>
      <c r="G114" s="3">
        <f>HLOOKUP($D$8,'Cennik Frontów MFC'!$B$2:$F$321,'Cennik Frontów MFC'!G84,0)</f>
        <v>0</v>
      </c>
      <c r="H114" s="3">
        <f t="shared" si="16"/>
        <v>0</v>
      </c>
      <c r="I114" s="3"/>
      <c r="J114" s="3"/>
      <c r="K114" s="3"/>
      <c r="L114" s="3"/>
      <c r="M114" s="3"/>
      <c r="N114" s="292" t="str">
        <f t="shared" si="17"/>
        <v>Wybierz</v>
      </c>
      <c r="O114" s="292" t="s">
        <v>319</v>
      </c>
      <c r="P114" s="45">
        <v>1</v>
      </c>
      <c r="Q114" s="3">
        <f t="shared" si="18"/>
        <v>0</v>
      </c>
      <c r="R114" s="418">
        <f t="shared" si="19"/>
        <v>0</v>
      </c>
      <c r="S114" s="414">
        <f t="shared" si="22"/>
        <v>0</v>
      </c>
      <c r="T114" s="403">
        <f>(IF($D$6=4,wagi!D90,wagi!F90))*D114</f>
        <v>0</v>
      </c>
      <c r="AA114" s="16" t="s">
        <v>299</v>
      </c>
      <c r="AB114">
        <v>2</v>
      </c>
      <c r="AC114">
        <v>1</v>
      </c>
      <c r="AF114" t="s">
        <v>1108</v>
      </c>
      <c r="AG114" s="289">
        <v>4</v>
      </c>
      <c r="AK114" s="300" t="s">
        <v>1375</v>
      </c>
      <c r="AL114" s="299">
        <v>3</v>
      </c>
      <c r="AZ114" t="s">
        <v>795</v>
      </c>
      <c r="BA114" t="s">
        <v>795</v>
      </c>
      <c r="BB114">
        <v>18.274285714285718</v>
      </c>
      <c r="BY114" s="342" t="s">
        <v>271</v>
      </c>
      <c r="BZ114" s="1">
        <v>3</v>
      </c>
      <c r="CA114" s="346">
        <v>2</v>
      </c>
    </row>
    <row r="115" spans="2:79" ht="20.100000000000001" customHeight="1">
      <c r="B115" s="442"/>
      <c r="C115" s="2" t="s">
        <v>66</v>
      </c>
      <c r="D115" s="35">
        <v>0</v>
      </c>
      <c r="E115" s="3">
        <f>HLOOKUP($D$21,'Cenniki korpusów'!$C$2:$AZ$322,'Cenniki korpusów'!A86,0)</f>
        <v>0</v>
      </c>
      <c r="F115" s="3">
        <f>'Wycena frontów MDF'!AT87</f>
        <v>16.7895</v>
      </c>
      <c r="G115" s="3">
        <f>HLOOKUP($D$8,'Cennik Frontów MFC'!$B$2:$F$321,'Cennik Frontów MFC'!G85,0)</f>
        <v>0</v>
      </c>
      <c r="H115" s="3">
        <f t="shared" si="16"/>
        <v>0</v>
      </c>
      <c r="I115" s="3"/>
      <c r="J115" s="3"/>
      <c r="K115" s="3"/>
      <c r="L115" s="3"/>
      <c r="M115" s="3"/>
      <c r="N115" s="292" t="str">
        <f t="shared" si="17"/>
        <v>Wybierz</v>
      </c>
      <c r="O115" s="292" t="s">
        <v>319</v>
      </c>
      <c r="P115" s="45">
        <v>1</v>
      </c>
      <c r="Q115" s="3">
        <f t="shared" si="18"/>
        <v>0</v>
      </c>
      <c r="R115" s="418">
        <f t="shared" si="19"/>
        <v>0</v>
      </c>
      <c r="S115" s="414">
        <f t="shared" si="22"/>
        <v>0</v>
      </c>
      <c r="T115" s="403">
        <f>(IF($D$6=4,wagi!D91,wagi!F91))*D115</f>
        <v>0</v>
      </c>
      <c r="AA115" s="15" t="s">
        <v>298</v>
      </c>
      <c r="AB115">
        <v>2</v>
      </c>
      <c r="AC115">
        <v>1</v>
      </c>
      <c r="AF115" t="s">
        <v>1109</v>
      </c>
      <c r="AG115" s="289">
        <v>4</v>
      </c>
      <c r="AK115" s="300" t="s">
        <v>1376</v>
      </c>
      <c r="AL115" s="299">
        <v>3</v>
      </c>
      <c r="AZ115" t="s">
        <v>796</v>
      </c>
      <c r="BA115" t="s">
        <v>796</v>
      </c>
      <c r="BB115">
        <v>3.1804285714285716</v>
      </c>
      <c r="BY115" s="342" t="s">
        <v>1218</v>
      </c>
      <c r="BZ115" s="1">
        <v>3</v>
      </c>
      <c r="CA115" s="347">
        <v>1</v>
      </c>
    </row>
    <row r="116" spans="2:79" ht="20.100000000000001" customHeight="1" thickBot="1">
      <c r="B116" s="441"/>
      <c r="C116" s="21" t="s">
        <v>67</v>
      </c>
      <c r="D116" s="36">
        <v>0</v>
      </c>
      <c r="E116" s="22">
        <f>HLOOKUP($D$21,'Cenniki korpusów'!$C$2:$AZ$322,'Cenniki korpusów'!A87,0)</f>
        <v>0</v>
      </c>
      <c r="F116" s="22">
        <f>'Wycena frontów MDF'!AT88</f>
        <v>16.7895</v>
      </c>
      <c r="G116" s="22">
        <f>HLOOKUP($D$8,'Cennik Frontów MFC'!$B$2:$F$321,'Cennik Frontów MFC'!G86,0)</f>
        <v>0</v>
      </c>
      <c r="H116" s="22">
        <f t="shared" si="16"/>
        <v>0</v>
      </c>
      <c r="I116" s="22"/>
      <c r="J116" s="22"/>
      <c r="K116" s="22"/>
      <c r="L116" s="22"/>
      <c r="M116" s="22"/>
      <c r="N116" s="294" t="str">
        <f t="shared" si="17"/>
        <v>Wybierz</v>
      </c>
      <c r="O116" s="294" t="s">
        <v>319</v>
      </c>
      <c r="P116" s="46">
        <v>1</v>
      </c>
      <c r="Q116" s="22">
        <f t="shared" si="18"/>
        <v>0</v>
      </c>
      <c r="R116" s="419">
        <f t="shared" si="19"/>
        <v>0</v>
      </c>
      <c r="S116" s="414">
        <f t="shared" si="22"/>
        <v>0</v>
      </c>
      <c r="T116" s="403">
        <f>(IF($D$6=4,wagi!D92,wagi!F92))*D116</f>
        <v>0</v>
      </c>
      <c r="AA116" s="15" t="s">
        <v>991</v>
      </c>
      <c r="AB116">
        <v>2</v>
      </c>
      <c r="AC116">
        <v>1</v>
      </c>
      <c r="AF116" t="s">
        <v>1110</v>
      </c>
      <c r="AG116" s="289">
        <v>4</v>
      </c>
      <c r="AK116" s="300" t="s">
        <v>1377</v>
      </c>
      <c r="AL116" s="299">
        <v>3</v>
      </c>
      <c r="AZ116" t="s">
        <v>797</v>
      </c>
      <c r="BA116" t="s">
        <v>797</v>
      </c>
      <c r="BB116">
        <v>3.7427142857142854</v>
      </c>
      <c r="BY116" s="342" t="s">
        <v>1220</v>
      </c>
      <c r="BZ116" s="1">
        <v>3</v>
      </c>
      <c r="CA116" s="348">
        <v>3</v>
      </c>
    </row>
    <row r="117" spans="2:79" ht="50.1" customHeight="1">
      <c r="B117" s="440"/>
      <c r="C117" s="19" t="s">
        <v>895</v>
      </c>
      <c r="D117" s="34">
        <v>0</v>
      </c>
      <c r="E117" s="20">
        <f>HLOOKUP($D$21,'Cenniki korpusów'!$C$2:$AZ$322,'Cenniki korpusów'!A88,0)</f>
        <v>0</v>
      </c>
      <c r="F117" s="20">
        <f>'Wycena frontów MDF'!AT89</f>
        <v>0</v>
      </c>
      <c r="G117" s="20">
        <f>HLOOKUP($D$8,'Cennik Frontów MFC'!$B$2:$F$321,'Cennik Frontów MFC'!G87,0)</f>
        <v>0</v>
      </c>
      <c r="H117" s="20">
        <f t="shared" si="16"/>
        <v>0</v>
      </c>
      <c r="I117" s="20"/>
      <c r="J117" s="20"/>
      <c r="K117" s="20"/>
      <c r="L117" s="20"/>
      <c r="M117" s="20"/>
      <c r="N117" s="293"/>
      <c r="O117" s="293"/>
      <c r="P117" s="47">
        <v>0</v>
      </c>
      <c r="Q117" s="20"/>
      <c r="R117" s="417">
        <f t="shared" si="19"/>
        <v>0</v>
      </c>
      <c r="S117" s="414">
        <f>SUM($D$117:$D$118)</f>
        <v>0</v>
      </c>
      <c r="T117" s="403">
        <f>(IF($D$6=4,wagi!D93,wagi!F93))*D117</f>
        <v>0</v>
      </c>
      <c r="AA117" s="15" t="s">
        <v>287</v>
      </c>
      <c r="AB117">
        <v>3</v>
      </c>
      <c r="AC117">
        <v>1</v>
      </c>
      <c r="AF117" t="s">
        <v>1111</v>
      </c>
      <c r="AG117" s="289">
        <v>4</v>
      </c>
      <c r="AK117" s="300" t="s">
        <v>1378</v>
      </c>
      <c r="AL117" s="299">
        <v>3</v>
      </c>
      <c r="AZ117" t="s">
        <v>798</v>
      </c>
      <c r="BA117" t="s">
        <v>798</v>
      </c>
      <c r="BB117">
        <v>13.354285714285714</v>
      </c>
      <c r="BY117" s="342" t="s">
        <v>1221</v>
      </c>
      <c r="BZ117" s="1">
        <v>3</v>
      </c>
      <c r="CA117" s="348">
        <v>3</v>
      </c>
    </row>
    <row r="118" spans="2:79" ht="50.1" customHeight="1" thickBot="1">
      <c r="B118" s="441"/>
      <c r="C118" s="21" t="s">
        <v>896</v>
      </c>
      <c r="D118" s="36">
        <v>0</v>
      </c>
      <c r="E118" s="22">
        <f>HLOOKUP($D$21,'Cenniki korpusów'!$C$2:$AZ$322,'Cenniki korpusów'!A89,0)</f>
        <v>0</v>
      </c>
      <c r="F118" s="22">
        <f>'Wycena frontów MDF'!AT90</f>
        <v>0</v>
      </c>
      <c r="G118" s="22">
        <f>HLOOKUP($D$8,'Cennik Frontów MFC'!$B$2:$F$321,'Cennik Frontów MFC'!G88,0)</f>
        <v>0</v>
      </c>
      <c r="H118" s="22">
        <f t="shared" si="16"/>
        <v>0</v>
      </c>
      <c r="I118" s="22"/>
      <c r="J118" s="22"/>
      <c r="K118" s="22"/>
      <c r="L118" s="22"/>
      <c r="M118" s="22"/>
      <c r="N118" s="294"/>
      <c r="O118" s="294"/>
      <c r="P118" s="46">
        <v>0</v>
      </c>
      <c r="Q118" s="22"/>
      <c r="R118" s="419">
        <f t="shared" si="19"/>
        <v>0</v>
      </c>
      <c r="S118" s="414">
        <f>SUM($D$117:$D$118)</f>
        <v>0</v>
      </c>
      <c r="T118" s="403">
        <f>(IF($D$6=4,wagi!D94,wagi!F94))*D118</f>
        <v>0</v>
      </c>
      <c r="AA118" s="15" t="s">
        <v>286</v>
      </c>
      <c r="AB118">
        <v>1</v>
      </c>
      <c r="AC118">
        <v>1</v>
      </c>
      <c r="AF118" t="s">
        <v>1112</v>
      </c>
      <c r="AG118" s="289">
        <v>4</v>
      </c>
      <c r="AK118" s="300" t="s">
        <v>1379</v>
      </c>
      <c r="AL118" s="299">
        <v>3</v>
      </c>
      <c r="AZ118" t="s">
        <v>799</v>
      </c>
      <c r="BA118" t="s">
        <v>799</v>
      </c>
      <c r="BB118">
        <v>17.835000000000001</v>
      </c>
      <c r="BY118" s="342" t="s">
        <v>1222</v>
      </c>
      <c r="BZ118" s="1">
        <v>3</v>
      </c>
      <c r="CA118" s="348">
        <v>3</v>
      </c>
    </row>
    <row r="119" spans="2:79" ht="50.1" customHeight="1">
      <c r="B119" s="440"/>
      <c r="C119" s="19" t="s">
        <v>897</v>
      </c>
      <c r="D119" s="34">
        <v>0</v>
      </c>
      <c r="E119" s="20">
        <f>HLOOKUP($D$21,'Cenniki korpusów'!$C$2:$AZ$322,'Cenniki korpusów'!A90,0)</f>
        <v>0</v>
      </c>
      <c r="F119" s="20">
        <f>'Wycena frontów MDF'!AT91</f>
        <v>0</v>
      </c>
      <c r="G119" s="20">
        <f>HLOOKUP($D$8,'Cennik Frontów MFC'!$B$2:$F$321,'Cennik Frontów MFC'!G89,0)</f>
        <v>0</v>
      </c>
      <c r="H119" s="20">
        <f t="shared" si="16"/>
        <v>0</v>
      </c>
      <c r="I119" s="20"/>
      <c r="J119" s="20"/>
      <c r="K119" s="20"/>
      <c r="L119" s="20"/>
      <c r="M119" s="20"/>
      <c r="N119" s="293"/>
      <c r="O119" s="293"/>
      <c r="P119" s="47">
        <v>0</v>
      </c>
      <c r="Q119" s="20"/>
      <c r="R119" s="417">
        <f t="shared" si="19"/>
        <v>0</v>
      </c>
      <c r="S119" s="414">
        <f>SUM(D119:D120)</f>
        <v>0</v>
      </c>
      <c r="T119" s="403">
        <f>(IF($D$6=4,wagi!D95,wagi!F95))*D119</f>
        <v>0</v>
      </c>
      <c r="AA119" s="15" t="s">
        <v>278</v>
      </c>
      <c r="AB119">
        <v>2</v>
      </c>
      <c r="AC119">
        <v>1</v>
      </c>
      <c r="AF119" t="s">
        <v>1113</v>
      </c>
      <c r="AG119" s="289">
        <v>4</v>
      </c>
      <c r="AK119" s="300" t="s">
        <v>1380</v>
      </c>
      <c r="AL119" s="299">
        <v>3</v>
      </c>
      <c r="AZ119" t="s">
        <v>800</v>
      </c>
      <c r="BA119" t="s">
        <v>800</v>
      </c>
      <c r="BB119">
        <v>18.274285714285718</v>
      </c>
      <c r="BY119" s="342" t="s">
        <v>1223</v>
      </c>
      <c r="BZ119" s="1">
        <v>3</v>
      </c>
      <c r="CA119" s="348">
        <v>3</v>
      </c>
    </row>
    <row r="120" spans="2:79" ht="50.1" customHeight="1" thickBot="1">
      <c r="B120" s="441"/>
      <c r="C120" s="21" t="s">
        <v>898</v>
      </c>
      <c r="D120" s="36">
        <v>0</v>
      </c>
      <c r="E120" s="22">
        <f>HLOOKUP($D$21,'Cenniki korpusów'!$C$2:$AZ$322,'Cenniki korpusów'!A91,0)</f>
        <v>0</v>
      </c>
      <c r="F120" s="22">
        <f>'Wycena frontów MDF'!AT92</f>
        <v>0</v>
      </c>
      <c r="G120" s="22">
        <f>HLOOKUP($D$8,'Cennik Frontów MFC'!$B$2:$F$321,'Cennik Frontów MFC'!G90,0)</f>
        <v>0</v>
      </c>
      <c r="H120" s="22">
        <f t="shared" si="16"/>
        <v>0</v>
      </c>
      <c r="I120" s="22"/>
      <c r="J120" s="22"/>
      <c r="K120" s="22"/>
      <c r="L120" s="22"/>
      <c r="M120" s="22"/>
      <c r="N120" s="294"/>
      <c r="O120" s="294"/>
      <c r="P120" s="46">
        <v>0</v>
      </c>
      <c r="Q120" s="22"/>
      <c r="R120" s="419">
        <f t="shared" si="19"/>
        <v>0</v>
      </c>
      <c r="S120" s="414">
        <f>SUM(D119:D120)</f>
        <v>0</v>
      </c>
      <c r="T120" s="403">
        <f>(IF($D$6=4,wagi!D96,wagi!F96))*D120</f>
        <v>0</v>
      </c>
      <c r="AA120" s="17" t="s">
        <v>451</v>
      </c>
      <c r="AB120">
        <v>3</v>
      </c>
      <c r="AC120">
        <v>1</v>
      </c>
      <c r="AF120" t="s">
        <v>1114</v>
      </c>
      <c r="AG120" s="289">
        <v>4</v>
      </c>
      <c r="AK120" s="300" t="s">
        <v>1381</v>
      </c>
      <c r="AL120" s="299">
        <v>3</v>
      </c>
      <c r="AZ120" t="s">
        <v>801</v>
      </c>
      <c r="BA120" t="s">
        <v>801</v>
      </c>
      <c r="BB120">
        <v>10.542857142857143</v>
      </c>
    </row>
    <row r="121" spans="2:79" ht="50.1" customHeight="1">
      <c r="B121" s="440"/>
      <c r="C121" s="19" t="s">
        <v>68</v>
      </c>
      <c r="D121" s="34">
        <v>0</v>
      </c>
      <c r="E121" s="20">
        <f>HLOOKUP($D$21,'Cenniki korpusów'!$C$2:$AZ$322,'Cenniki korpusów'!A92,0)</f>
        <v>0</v>
      </c>
      <c r="F121" s="20">
        <f>'Wycena frontów MDF'!AT93</f>
        <v>19.187999999999999</v>
      </c>
      <c r="G121" s="20">
        <f>HLOOKUP($D$8,'Cennik Frontów MFC'!$B$2:$F$321,'Cennik Frontów MFC'!G91,0)</f>
        <v>0</v>
      </c>
      <c r="H121" s="20">
        <f t="shared" si="16"/>
        <v>0</v>
      </c>
      <c r="I121" s="20"/>
      <c r="J121" s="20"/>
      <c r="K121" s="20"/>
      <c r="L121" s="20"/>
      <c r="M121" s="20"/>
      <c r="N121" s="293" t="str">
        <f t="shared" ref="N121:N158" si="23">IF(D121&gt;0,$C$23,$X$28)</f>
        <v>Wybierz</v>
      </c>
      <c r="O121" s="293"/>
      <c r="P121" s="47">
        <v>1</v>
      </c>
      <c r="Q121" s="20">
        <f t="shared" si="18"/>
        <v>0</v>
      </c>
      <c r="R121" s="417">
        <f t="shared" si="19"/>
        <v>0</v>
      </c>
      <c r="S121" s="414">
        <f>SUM($D$121:$D$122)</f>
        <v>0</v>
      </c>
      <c r="T121" s="403">
        <f>(IF($D$6=4,wagi!D97,wagi!F97))*D121</f>
        <v>0</v>
      </c>
      <c r="AA121" s="54" t="s">
        <v>271</v>
      </c>
      <c r="AB121">
        <v>3</v>
      </c>
      <c r="AC121">
        <v>1</v>
      </c>
      <c r="AF121" t="s">
        <v>1115</v>
      </c>
      <c r="AG121" s="289">
        <v>4</v>
      </c>
      <c r="AK121" s="300" t="s">
        <v>1382</v>
      </c>
      <c r="AL121" s="299">
        <v>3</v>
      </c>
      <c r="AZ121" t="s">
        <v>802</v>
      </c>
      <c r="BA121" t="s">
        <v>802</v>
      </c>
      <c r="BB121">
        <v>11.632285714285715</v>
      </c>
    </row>
    <row r="122" spans="2:79" ht="50.1" customHeight="1" thickBot="1">
      <c r="B122" s="441"/>
      <c r="C122" s="21" t="s">
        <v>69</v>
      </c>
      <c r="D122" s="36">
        <v>0</v>
      </c>
      <c r="E122" s="22">
        <f>HLOOKUP($D$21,'Cenniki korpusów'!$C$2:$AZ$322,'Cenniki korpusów'!A93,0)</f>
        <v>0</v>
      </c>
      <c r="F122" s="22">
        <f>'Wycena frontów MDF'!AT94</f>
        <v>19.187999999999999</v>
      </c>
      <c r="G122" s="22">
        <f>HLOOKUP($D$8,'Cennik Frontów MFC'!$B$2:$F$321,'Cennik Frontów MFC'!G92,0)</f>
        <v>0</v>
      </c>
      <c r="H122" s="22">
        <f t="shared" si="16"/>
        <v>0</v>
      </c>
      <c r="I122" s="22"/>
      <c r="J122" s="22"/>
      <c r="K122" s="22"/>
      <c r="L122" s="22"/>
      <c r="M122" s="22"/>
      <c r="N122" s="294" t="str">
        <f t="shared" si="23"/>
        <v>Wybierz</v>
      </c>
      <c r="O122" s="294"/>
      <c r="P122" s="46">
        <v>1</v>
      </c>
      <c r="Q122" s="22">
        <f t="shared" si="18"/>
        <v>0</v>
      </c>
      <c r="R122" s="419">
        <f t="shared" si="19"/>
        <v>0</v>
      </c>
      <c r="S122" s="414">
        <f>SUM($D$121:$D$122)</f>
        <v>0</v>
      </c>
      <c r="T122" s="403">
        <f>(IF($D$6=4,wagi!D98,wagi!F98))*D122</f>
        <v>0</v>
      </c>
      <c r="AF122" t="s">
        <v>1116</v>
      </c>
      <c r="AG122" s="289">
        <v>4</v>
      </c>
      <c r="AK122" s="300" t="s">
        <v>1383</v>
      </c>
      <c r="AL122" s="299">
        <v>3</v>
      </c>
      <c r="AZ122" t="s">
        <v>803</v>
      </c>
      <c r="BA122" t="s">
        <v>803</v>
      </c>
      <c r="BB122">
        <v>13.705714285714286</v>
      </c>
      <c r="BO122" s="168"/>
      <c r="BP122" s="168"/>
    </row>
    <row r="123" spans="2:79" ht="20.100000000000001" customHeight="1">
      <c r="B123" s="440"/>
      <c r="C123" s="19" t="s">
        <v>70</v>
      </c>
      <c r="D123" s="34">
        <v>0</v>
      </c>
      <c r="E123" s="20">
        <f>HLOOKUP($D$21,'Cenniki korpusów'!$C$2:$AZ$322,'Cenniki korpusów'!A94,0)</f>
        <v>0</v>
      </c>
      <c r="F123" s="20">
        <f>'Wycena frontów MDF'!AT95</f>
        <v>19.187999999999999</v>
      </c>
      <c r="G123" s="20">
        <f>HLOOKUP($D$8,'Cennik Frontów MFC'!$B$2:$F$321,'Cennik Frontów MFC'!G93,0)</f>
        <v>0</v>
      </c>
      <c r="H123" s="20">
        <f t="shared" si="16"/>
        <v>0</v>
      </c>
      <c r="I123" s="20"/>
      <c r="J123" s="20"/>
      <c r="K123" s="20"/>
      <c r="L123" s="20"/>
      <c r="M123" s="20"/>
      <c r="N123" s="293" t="str">
        <f t="shared" si="23"/>
        <v>Wybierz</v>
      </c>
      <c r="O123" s="293"/>
      <c r="P123" s="47">
        <v>1</v>
      </c>
      <c r="Q123" s="20">
        <f t="shared" si="18"/>
        <v>0</v>
      </c>
      <c r="R123" s="417">
        <f t="shared" si="19"/>
        <v>0</v>
      </c>
      <c r="S123" s="414">
        <f>SUM($D$123:$D$127)</f>
        <v>0</v>
      </c>
      <c r="T123" s="403">
        <f>(IF($D$6=4,wagi!D99,wagi!F99))*D123</f>
        <v>0</v>
      </c>
      <c r="AF123" t="s">
        <v>1117</v>
      </c>
      <c r="AG123" s="289">
        <v>4</v>
      </c>
      <c r="AK123" s="300" t="s">
        <v>1384</v>
      </c>
      <c r="AL123" s="299">
        <v>3</v>
      </c>
      <c r="AZ123" t="s">
        <v>804</v>
      </c>
      <c r="BA123" t="s">
        <v>804</v>
      </c>
      <c r="BB123">
        <v>15.831857142857142</v>
      </c>
      <c r="BO123" s="168"/>
      <c r="BP123" s="168"/>
    </row>
    <row r="124" spans="2:79" ht="20.100000000000001" customHeight="1">
      <c r="B124" s="442"/>
      <c r="C124" s="2" t="s">
        <v>71</v>
      </c>
      <c r="D124" s="35">
        <v>0</v>
      </c>
      <c r="E124" s="3">
        <f>HLOOKUP($D$21,'Cenniki korpusów'!$C$2:$AZ$322,'Cenniki korpusów'!A95,0)</f>
        <v>0</v>
      </c>
      <c r="F124" s="3">
        <f>'Wycena frontów MDF'!AT96</f>
        <v>19.187999999999999</v>
      </c>
      <c r="G124" s="3">
        <f>HLOOKUP($D$8,'Cennik Frontów MFC'!$B$2:$F$321,'Cennik Frontów MFC'!G94,0)</f>
        <v>0</v>
      </c>
      <c r="H124" s="3">
        <f t="shared" si="16"/>
        <v>0</v>
      </c>
      <c r="I124" s="3"/>
      <c r="J124" s="3"/>
      <c r="K124" s="3"/>
      <c r="L124" s="3"/>
      <c r="M124" s="3"/>
      <c r="N124" s="292" t="str">
        <f t="shared" si="23"/>
        <v>Wybierz</v>
      </c>
      <c r="O124" s="292"/>
      <c r="P124" s="45">
        <v>1</v>
      </c>
      <c r="Q124" s="3">
        <f t="shared" si="18"/>
        <v>0</v>
      </c>
      <c r="R124" s="418">
        <f t="shared" si="19"/>
        <v>0</v>
      </c>
      <c r="S124" s="414">
        <f t="shared" ref="S124:S127" si="24">SUM($D$123:$D$127)</f>
        <v>0</v>
      </c>
      <c r="T124" s="403">
        <f>(IF($D$6=4,wagi!D100,wagi!F100))*D124</f>
        <v>0</v>
      </c>
      <c r="AF124" t="s">
        <v>1118</v>
      </c>
      <c r="AG124" s="289">
        <v>4</v>
      </c>
      <c r="AK124" s="300" t="s">
        <v>1385</v>
      </c>
      <c r="AL124" s="299">
        <v>3</v>
      </c>
      <c r="AZ124" t="s">
        <v>805</v>
      </c>
      <c r="BA124" t="s">
        <v>805</v>
      </c>
      <c r="BB124">
        <v>10.648285714285713</v>
      </c>
      <c r="BO124" s="168"/>
      <c r="BP124" s="168"/>
    </row>
    <row r="125" spans="2:79" ht="20.100000000000001" customHeight="1">
      <c r="B125" s="442"/>
      <c r="C125" s="2" t="s">
        <v>72</v>
      </c>
      <c r="D125" s="35">
        <v>0</v>
      </c>
      <c r="E125" s="3">
        <f>HLOOKUP($D$21,'Cenniki korpusów'!$C$2:$AZ$322,'Cenniki korpusów'!A96,0)</f>
        <v>0</v>
      </c>
      <c r="F125" s="3">
        <f>'Wycena frontów MDF'!AT97</f>
        <v>19.187999999999999</v>
      </c>
      <c r="G125" s="3">
        <f>HLOOKUP($D$8,'Cennik Frontów MFC'!$B$2:$F$321,'Cennik Frontów MFC'!G95,0)</f>
        <v>0</v>
      </c>
      <c r="H125" s="3">
        <f t="shared" si="16"/>
        <v>0</v>
      </c>
      <c r="I125" s="3"/>
      <c r="J125" s="3"/>
      <c r="K125" s="3"/>
      <c r="L125" s="3"/>
      <c r="M125" s="3"/>
      <c r="N125" s="292" t="str">
        <f t="shared" si="23"/>
        <v>Wybierz</v>
      </c>
      <c r="O125" s="292"/>
      <c r="P125" s="45">
        <v>1</v>
      </c>
      <c r="Q125" s="3">
        <f t="shared" si="18"/>
        <v>0</v>
      </c>
      <c r="R125" s="418">
        <f t="shared" si="19"/>
        <v>0</v>
      </c>
      <c r="S125" s="414">
        <f t="shared" si="24"/>
        <v>0</v>
      </c>
      <c r="T125" s="403">
        <f>(IF($D$6=4,wagi!D101,wagi!F101))*D125</f>
        <v>0</v>
      </c>
      <c r="AF125" t="s">
        <v>1119</v>
      </c>
      <c r="AG125" s="289">
        <v>4</v>
      </c>
      <c r="AK125" s="300" t="s">
        <v>1386</v>
      </c>
      <c r="AL125" s="299">
        <v>3</v>
      </c>
      <c r="AZ125" t="s">
        <v>806</v>
      </c>
      <c r="BA125" t="s">
        <v>806</v>
      </c>
      <c r="BB125">
        <v>15.867000000000001</v>
      </c>
      <c r="BO125" s="168"/>
      <c r="BP125" s="168"/>
    </row>
    <row r="126" spans="2:79" ht="20.100000000000001" customHeight="1">
      <c r="B126" s="442"/>
      <c r="C126" s="2" t="s">
        <v>73</v>
      </c>
      <c r="D126" s="35">
        <v>0</v>
      </c>
      <c r="E126" s="3">
        <f>HLOOKUP($D$21,'Cenniki korpusów'!$C$2:$AZ$322,'Cenniki korpusów'!A97,0)</f>
        <v>0</v>
      </c>
      <c r="F126" s="3">
        <f>'Wycena frontów MDF'!AT98</f>
        <v>19.187999999999999</v>
      </c>
      <c r="G126" s="3">
        <f>HLOOKUP($D$8,'Cennik Frontów MFC'!$B$2:$F$321,'Cennik Frontów MFC'!G96,0)</f>
        <v>0</v>
      </c>
      <c r="H126" s="3">
        <f t="shared" si="16"/>
        <v>0</v>
      </c>
      <c r="I126" s="3"/>
      <c r="J126" s="3"/>
      <c r="K126" s="3"/>
      <c r="L126" s="3"/>
      <c r="M126" s="3"/>
      <c r="N126" s="292" t="str">
        <f t="shared" si="23"/>
        <v>Wybierz</v>
      </c>
      <c r="O126" s="292"/>
      <c r="P126" s="45">
        <v>1</v>
      </c>
      <c r="Q126" s="3">
        <f t="shared" si="18"/>
        <v>0</v>
      </c>
      <c r="R126" s="418">
        <f t="shared" si="19"/>
        <v>0</v>
      </c>
      <c r="S126" s="414">
        <f t="shared" si="24"/>
        <v>0</v>
      </c>
      <c r="T126" s="403">
        <f>(IF($D$6=4,wagi!D102,wagi!F102))*D126</f>
        <v>0</v>
      </c>
      <c r="AF126" t="s">
        <v>1120</v>
      </c>
      <c r="AG126" s="289">
        <v>4</v>
      </c>
      <c r="AK126" s="300" t="s">
        <v>1387</v>
      </c>
      <c r="AL126" s="299">
        <v>3</v>
      </c>
      <c r="AZ126" t="s">
        <v>807</v>
      </c>
      <c r="BA126" t="s">
        <v>807</v>
      </c>
      <c r="BB126">
        <v>16.411714285714286</v>
      </c>
      <c r="BO126" s="168"/>
      <c r="BP126" s="168"/>
    </row>
    <row r="127" spans="2:79" ht="20.100000000000001" customHeight="1" thickBot="1">
      <c r="B127" s="441"/>
      <c r="C127" s="21" t="s">
        <v>74</v>
      </c>
      <c r="D127" s="36">
        <v>0</v>
      </c>
      <c r="E127" s="22">
        <f>HLOOKUP($D$21,'Cenniki korpusów'!$C$2:$AZ$322,'Cenniki korpusów'!A98,0)</f>
        <v>0</v>
      </c>
      <c r="F127" s="22">
        <f>'Wycena frontów MDF'!AT99</f>
        <v>19.187999999999999</v>
      </c>
      <c r="G127" s="22">
        <f>HLOOKUP($D$8,'Cennik Frontów MFC'!$B$2:$F$321,'Cennik Frontów MFC'!G97,0)</f>
        <v>0</v>
      </c>
      <c r="H127" s="22">
        <f t="shared" si="16"/>
        <v>0</v>
      </c>
      <c r="I127" s="22"/>
      <c r="J127" s="22"/>
      <c r="K127" s="22"/>
      <c r="L127" s="22"/>
      <c r="M127" s="22"/>
      <c r="N127" s="294" t="str">
        <f t="shared" si="23"/>
        <v>Wybierz</v>
      </c>
      <c r="O127" s="294"/>
      <c r="P127" s="46">
        <v>1</v>
      </c>
      <c r="Q127" s="22">
        <f t="shared" si="18"/>
        <v>0</v>
      </c>
      <c r="R127" s="419">
        <f t="shared" si="19"/>
        <v>0</v>
      </c>
      <c r="S127" s="414">
        <f t="shared" si="24"/>
        <v>0</v>
      </c>
      <c r="T127" s="403">
        <f>(IF($D$6=4,wagi!D103,wagi!F103))*D127</f>
        <v>0</v>
      </c>
      <c r="AF127" t="s">
        <v>1121</v>
      </c>
      <c r="AG127" s="289">
        <v>4</v>
      </c>
      <c r="AK127" s="300" t="s">
        <v>1388</v>
      </c>
      <c r="AL127" s="299">
        <v>3</v>
      </c>
      <c r="AZ127" t="s">
        <v>808</v>
      </c>
      <c r="BA127" t="s">
        <v>808</v>
      </c>
      <c r="BB127">
        <v>20.031428571428574</v>
      </c>
      <c r="BO127" s="12"/>
      <c r="BP127" s="12"/>
    </row>
    <row r="128" spans="2:79" ht="99.95" customHeight="1" thickBot="1">
      <c r="B128" s="295"/>
      <c r="C128" s="24" t="s">
        <v>75</v>
      </c>
      <c r="D128" s="37">
        <v>0</v>
      </c>
      <c r="E128" s="25">
        <f>HLOOKUP($D$21,'Cenniki korpusów'!$C$2:$AZ$322,'Cenniki korpusów'!A99,0)</f>
        <v>0</v>
      </c>
      <c r="F128" s="25">
        <f>'Wycena frontów MDF'!AT100</f>
        <v>16.7895</v>
      </c>
      <c r="G128" s="25">
        <f>HLOOKUP($D$8,'Cennik Frontów MFC'!$B$2:$F$321,'Cennik Frontów MFC'!G98,0)</f>
        <v>0</v>
      </c>
      <c r="H128" s="25">
        <f t="shared" si="16"/>
        <v>0</v>
      </c>
      <c r="I128" s="25"/>
      <c r="J128" s="25"/>
      <c r="K128" s="25"/>
      <c r="L128" s="25"/>
      <c r="M128" s="25"/>
      <c r="N128" s="296" t="str">
        <f t="shared" si="23"/>
        <v>Wybierz</v>
      </c>
      <c r="O128" s="296"/>
      <c r="P128" s="48">
        <v>1</v>
      </c>
      <c r="Q128" s="25">
        <f t="shared" si="18"/>
        <v>0</v>
      </c>
      <c r="R128" s="420">
        <f t="shared" si="19"/>
        <v>0</v>
      </c>
      <c r="S128" s="414">
        <f>D128</f>
        <v>0</v>
      </c>
      <c r="T128" s="403">
        <f>(IF($D$6=4,wagi!D104,wagi!F104))*D128</f>
        <v>0</v>
      </c>
      <c r="AF128" t="s">
        <v>1122</v>
      </c>
      <c r="AG128" s="289">
        <v>4</v>
      </c>
      <c r="AK128" s="300" t="s">
        <v>1389</v>
      </c>
      <c r="AL128" s="299">
        <v>3</v>
      </c>
      <c r="AZ128" t="s">
        <v>809</v>
      </c>
      <c r="BA128" t="s">
        <v>809</v>
      </c>
      <c r="BB128">
        <v>22.649571428571427</v>
      </c>
      <c r="BO128" s="168"/>
      <c r="BP128" s="168"/>
    </row>
    <row r="129" spans="2:68" ht="99.95" customHeight="1" thickBot="1">
      <c r="B129" s="295"/>
      <c r="C129" s="24" t="s">
        <v>76</v>
      </c>
      <c r="D129" s="37">
        <v>0</v>
      </c>
      <c r="E129" s="25">
        <f>HLOOKUP($D$21,'Cenniki korpusów'!$C$2:$AZ$322,'Cenniki korpusów'!A100,0)</f>
        <v>0</v>
      </c>
      <c r="F129" s="25">
        <f>'Wycena frontów MDF'!AT101</f>
        <v>19.187999999999999</v>
      </c>
      <c r="G129" s="25">
        <f>HLOOKUP($D$8,'Cennik Frontów MFC'!$B$2:$F$321,'Cennik Frontów MFC'!G99,0)</f>
        <v>0</v>
      </c>
      <c r="H129" s="25">
        <f t="shared" si="16"/>
        <v>0</v>
      </c>
      <c r="I129" s="25"/>
      <c r="J129" s="25"/>
      <c r="K129" s="25"/>
      <c r="L129" s="25"/>
      <c r="M129" s="25"/>
      <c r="N129" s="296" t="str">
        <f t="shared" si="23"/>
        <v>Wybierz</v>
      </c>
      <c r="O129" s="296"/>
      <c r="P129" s="48">
        <v>1</v>
      </c>
      <c r="Q129" s="25">
        <f t="shared" si="18"/>
        <v>0</v>
      </c>
      <c r="R129" s="420">
        <f t="shared" si="19"/>
        <v>0</v>
      </c>
      <c r="S129" s="414">
        <f>D129</f>
        <v>0</v>
      </c>
      <c r="T129" s="403">
        <f>(IF($D$6=4,wagi!D105,wagi!F105))*D129</f>
        <v>0</v>
      </c>
      <c r="AF129" t="s">
        <v>1123</v>
      </c>
      <c r="AG129" s="289">
        <v>4</v>
      </c>
      <c r="AK129" s="300" t="s">
        <v>1390</v>
      </c>
      <c r="AL129" s="299">
        <v>3</v>
      </c>
      <c r="AZ129" t="s">
        <v>810</v>
      </c>
      <c r="BA129" t="s">
        <v>810</v>
      </c>
      <c r="BB129">
        <v>10.648285714285713</v>
      </c>
      <c r="BO129" s="12"/>
      <c r="BP129" s="12"/>
    </row>
    <row r="130" spans="2:68" ht="24.95" customHeight="1">
      <c r="B130" s="440"/>
      <c r="C130" s="19" t="s">
        <v>77</v>
      </c>
      <c r="D130" s="34">
        <v>0</v>
      </c>
      <c r="E130" s="20">
        <f>HLOOKUP($D$21,'Cenniki korpusów'!$C$2:$AZ$322,'Cenniki korpusów'!A101,0)</f>
        <v>0</v>
      </c>
      <c r="F130" s="20">
        <f>'Wycena frontów MDF'!AT102</f>
        <v>33.579000000000001</v>
      </c>
      <c r="G130" s="20">
        <f>HLOOKUP($D$8,'Cennik Frontów MFC'!$B$2:$F$321,'Cennik Frontów MFC'!G100,0)</f>
        <v>0</v>
      </c>
      <c r="H130" s="20">
        <f t="shared" si="16"/>
        <v>0</v>
      </c>
      <c r="I130" s="20"/>
      <c r="J130" s="20"/>
      <c r="K130" s="20"/>
      <c r="L130" s="20"/>
      <c r="M130" s="20"/>
      <c r="N130" s="293" t="str">
        <f t="shared" si="23"/>
        <v>Wybierz</v>
      </c>
      <c r="O130" s="293"/>
      <c r="P130" s="47">
        <v>2</v>
      </c>
      <c r="Q130" s="20">
        <f t="shared" si="18"/>
        <v>0</v>
      </c>
      <c r="R130" s="417">
        <f t="shared" si="19"/>
        <v>0</v>
      </c>
      <c r="S130" s="414">
        <f>SUM($D$130:$D$133)</f>
        <v>0</v>
      </c>
      <c r="T130" s="403">
        <f>(IF($D$6=4,wagi!D106,wagi!F106))*D130</f>
        <v>0</v>
      </c>
      <c r="AF130" t="s">
        <v>1124</v>
      </c>
      <c r="AG130" s="289">
        <v>4</v>
      </c>
      <c r="AK130" s="300" t="s">
        <v>1391</v>
      </c>
      <c r="AL130" s="299">
        <v>3</v>
      </c>
      <c r="AZ130" t="s">
        <v>811</v>
      </c>
      <c r="BA130" t="s">
        <v>811</v>
      </c>
      <c r="BB130">
        <v>15.867000000000001</v>
      </c>
      <c r="BO130" s="12"/>
      <c r="BP130" s="12"/>
    </row>
    <row r="131" spans="2:68" ht="24.95" customHeight="1">
      <c r="B131" s="442"/>
      <c r="C131" s="2" t="s">
        <v>78</v>
      </c>
      <c r="D131" s="35">
        <v>0</v>
      </c>
      <c r="E131" s="3">
        <f>HLOOKUP($D$21,'Cenniki korpusów'!$C$2:$AZ$322,'Cenniki korpusów'!A102,0)</f>
        <v>0</v>
      </c>
      <c r="F131" s="3">
        <f>'Wycena frontów MDF'!AT103</f>
        <v>33.579000000000001</v>
      </c>
      <c r="G131" s="3">
        <f>HLOOKUP($D$8,'Cennik Frontów MFC'!$B$2:$F$321,'Cennik Frontów MFC'!G101,0)</f>
        <v>0</v>
      </c>
      <c r="H131" s="3">
        <f t="shared" si="16"/>
        <v>0</v>
      </c>
      <c r="I131" s="3"/>
      <c r="J131" s="3"/>
      <c r="K131" s="3"/>
      <c r="L131" s="3"/>
      <c r="M131" s="3"/>
      <c r="N131" s="292" t="str">
        <f t="shared" si="23"/>
        <v>Wybierz</v>
      </c>
      <c r="O131" s="292"/>
      <c r="P131" s="45">
        <v>2</v>
      </c>
      <c r="Q131" s="3">
        <f t="shared" si="18"/>
        <v>0</v>
      </c>
      <c r="R131" s="418">
        <f t="shared" si="19"/>
        <v>0</v>
      </c>
      <c r="S131" s="414">
        <f t="shared" ref="S131:S133" si="25">SUM($D$130:$D$133)</f>
        <v>0</v>
      </c>
      <c r="T131" s="403">
        <f>(IF($D$6=4,wagi!D107,wagi!F107))*D131</f>
        <v>0</v>
      </c>
      <c r="AF131" t="s">
        <v>1125</v>
      </c>
      <c r="AG131" s="289">
        <v>4</v>
      </c>
      <c r="AK131" s="300" t="s">
        <v>1392</v>
      </c>
      <c r="AL131" s="299">
        <v>3</v>
      </c>
      <c r="AZ131" t="s">
        <v>812</v>
      </c>
      <c r="BA131" t="s">
        <v>812</v>
      </c>
      <c r="BB131">
        <v>16.411714285714286</v>
      </c>
    </row>
    <row r="132" spans="2:68" ht="24.95" customHeight="1">
      <c r="B132" s="442"/>
      <c r="C132" s="2" t="s">
        <v>79</v>
      </c>
      <c r="D132" s="35">
        <v>0</v>
      </c>
      <c r="E132" s="3">
        <f>HLOOKUP($D$21,'Cenniki korpusów'!$C$2:$AZ$322,'Cenniki korpusów'!A103,0)</f>
        <v>0</v>
      </c>
      <c r="F132" s="3">
        <f>'Wycena frontów MDF'!AT104</f>
        <v>33.579000000000001</v>
      </c>
      <c r="G132" s="3">
        <f>HLOOKUP($D$8,'Cennik Frontów MFC'!$B$2:$F$321,'Cennik Frontów MFC'!G102,0)</f>
        <v>0</v>
      </c>
      <c r="H132" s="3">
        <f t="shared" si="16"/>
        <v>0</v>
      </c>
      <c r="I132" s="3"/>
      <c r="J132" s="3"/>
      <c r="K132" s="3"/>
      <c r="L132" s="3"/>
      <c r="M132" s="3"/>
      <c r="N132" s="292" t="str">
        <f t="shared" si="23"/>
        <v>Wybierz</v>
      </c>
      <c r="O132" s="292"/>
      <c r="P132" s="45">
        <v>2</v>
      </c>
      <c r="Q132" s="3">
        <f t="shared" si="18"/>
        <v>0</v>
      </c>
      <c r="R132" s="418">
        <f t="shared" si="19"/>
        <v>0</v>
      </c>
      <c r="S132" s="414">
        <f t="shared" si="25"/>
        <v>0</v>
      </c>
      <c r="T132" s="403">
        <f>(IF($D$6=4,wagi!D108,wagi!F108))*D132</f>
        <v>0</v>
      </c>
      <c r="AK132" s="300" t="s">
        <v>1393</v>
      </c>
      <c r="AL132" s="299">
        <v>3</v>
      </c>
      <c r="AZ132" t="s">
        <v>813</v>
      </c>
      <c r="BA132" t="s">
        <v>813</v>
      </c>
      <c r="BB132">
        <v>20.031428571428574</v>
      </c>
    </row>
    <row r="133" spans="2:68" ht="24.95" customHeight="1" thickBot="1">
      <c r="B133" s="441"/>
      <c r="C133" s="21" t="s">
        <v>80</v>
      </c>
      <c r="D133" s="36">
        <v>0</v>
      </c>
      <c r="E133" s="22">
        <f>HLOOKUP($D$21,'Cenniki korpusów'!$C$2:$AZ$322,'Cenniki korpusów'!A104,0)</f>
        <v>0</v>
      </c>
      <c r="F133" s="22">
        <f>'Wycena frontów MDF'!AT105</f>
        <v>33.579000000000001</v>
      </c>
      <c r="G133" s="22">
        <f>HLOOKUP($D$8,'Cennik Frontów MFC'!$B$2:$F$321,'Cennik Frontów MFC'!G103,0)</f>
        <v>0</v>
      </c>
      <c r="H133" s="22">
        <f t="shared" si="16"/>
        <v>0</v>
      </c>
      <c r="I133" s="22"/>
      <c r="J133" s="22"/>
      <c r="K133" s="22"/>
      <c r="L133" s="22"/>
      <c r="M133" s="22"/>
      <c r="N133" s="294" t="str">
        <f t="shared" si="23"/>
        <v>Wybierz</v>
      </c>
      <c r="O133" s="294"/>
      <c r="P133" s="46">
        <v>2</v>
      </c>
      <c r="Q133" s="22">
        <f t="shared" si="18"/>
        <v>0</v>
      </c>
      <c r="R133" s="419">
        <f t="shared" si="19"/>
        <v>0</v>
      </c>
      <c r="S133" s="414">
        <f t="shared" si="25"/>
        <v>0</v>
      </c>
      <c r="T133" s="403">
        <f>(IF($D$6=4,wagi!D109,wagi!F109))*D133</f>
        <v>0</v>
      </c>
      <c r="AK133" s="300" t="s">
        <v>1394</v>
      </c>
      <c r="AL133" s="299">
        <v>3</v>
      </c>
      <c r="AZ133" t="s">
        <v>814</v>
      </c>
      <c r="BA133" t="s">
        <v>814</v>
      </c>
      <c r="BB133">
        <v>22.649571428571427</v>
      </c>
    </row>
    <row r="134" spans="2:68" ht="24.95" customHeight="1">
      <c r="B134" s="440"/>
      <c r="C134" s="19" t="s">
        <v>81</v>
      </c>
      <c r="D134" s="34">
        <v>0</v>
      </c>
      <c r="E134" s="20">
        <f>HLOOKUP($D$21,'Cenniki korpusów'!$C$2:$AZ$322,'Cenniki korpusów'!A105,0)</f>
        <v>0</v>
      </c>
      <c r="F134" s="20">
        <f>'Wycena frontów MDF'!AT106</f>
        <v>52.766999999999996</v>
      </c>
      <c r="G134" s="20">
        <f>HLOOKUP($D$8,'Cennik Frontów MFC'!$B$2:$F$321,'Cennik Frontów MFC'!G104,0)</f>
        <v>0</v>
      </c>
      <c r="H134" s="20">
        <f t="shared" si="16"/>
        <v>0</v>
      </c>
      <c r="I134" s="20"/>
      <c r="J134" s="20"/>
      <c r="K134" s="20"/>
      <c r="L134" s="20"/>
      <c r="M134" s="20"/>
      <c r="N134" s="293" t="str">
        <f t="shared" si="23"/>
        <v>Wybierz</v>
      </c>
      <c r="O134" s="293"/>
      <c r="P134" s="47">
        <v>2</v>
      </c>
      <c r="Q134" s="20">
        <f t="shared" si="18"/>
        <v>0</v>
      </c>
      <c r="R134" s="417">
        <f t="shared" si="19"/>
        <v>0</v>
      </c>
      <c r="S134" s="414">
        <f>SUM($D$134:$D$137)</f>
        <v>0</v>
      </c>
      <c r="T134" s="403">
        <f>(IF($D$6=4,wagi!D110,wagi!F110))*D134</f>
        <v>0</v>
      </c>
      <c r="AK134" s="300" t="s">
        <v>1395</v>
      </c>
      <c r="AL134" s="299">
        <v>3</v>
      </c>
      <c r="AZ134" t="s">
        <v>815</v>
      </c>
      <c r="BA134" t="s">
        <v>815</v>
      </c>
      <c r="BB134">
        <v>10.648285714285713</v>
      </c>
    </row>
    <row r="135" spans="2:68" ht="24.95" customHeight="1">
      <c r="B135" s="442"/>
      <c r="C135" s="2" t="s">
        <v>82</v>
      </c>
      <c r="D135" s="35">
        <v>0</v>
      </c>
      <c r="E135" s="3">
        <f>HLOOKUP($D$21,'Cenniki korpusów'!$C$2:$AZ$322,'Cenniki korpusów'!A106,0)</f>
        <v>0</v>
      </c>
      <c r="F135" s="3">
        <f>'Wycena frontów MDF'!AT107</f>
        <v>52.766999999999996</v>
      </c>
      <c r="G135" s="3">
        <f>HLOOKUP($D$8,'Cennik Frontów MFC'!$B$2:$F$321,'Cennik Frontów MFC'!G105,0)</f>
        <v>0</v>
      </c>
      <c r="H135" s="3">
        <f t="shared" si="16"/>
        <v>0</v>
      </c>
      <c r="I135" s="3"/>
      <c r="J135" s="3"/>
      <c r="K135" s="3"/>
      <c r="L135" s="3"/>
      <c r="M135" s="3"/>
      <c r="N135" s="292" t="str">
        <f t="shared" si="23"/>
        <v>Wybierz</v>
      </c>
      <c r="O135" s="292"/>
      <c r="P135" s="45">
        <v>2</v>
      </c>
      <c r="Q135" s="3">
        <f t="shared" si="18"/>
        <v>0</v>
      </c>
      <c r="R135" s="418">
        <f t="shared" si="19"/>
        <v>0</v>
      </c>
      <c r="S135" s="414">
        <f t="shared" ref="S135:S137" si="26">SUM($D$134:$D$137)</f>
        <v>0</v>
      </c>
      <c r="T135" s="403">
        <f>(IF($D$6=4,wagi!D111,wagi!F111))*D135</f>
        <v>0</v>
      </c>
      <c r="AK135" s="300" t="s">
        <v>1396</v>
      </c>
      <c r="AL135" s="299">
        <v>3</v>
      </c>
      <c r="AZ135" t="s">
        <v>816</v>
      </c>
      <c r="BA135" t="s">
        <v>816</v>
      </c>
      <c r="BB135">
        <v>15.867000000000001</v>
      </c>
      <c r="BO135" s="12"/>
      <c r="BP135" s="12"/>
    </row>
    <row r="136" spans="2:68" ht="24.95" customHeight="1">
      <c r="B136" s="442"/>
      <c r="C136" s="2" t="s">
        <v>83</v>
      </c>
      <c r="D136" s="35">
        <v>0</v>
      </c>
      <c r="E136" s="3">
        <f>HLOOKUP($D$21,'Cenniki korpusów'!$C$2:$AZ$322,'Cenniki korpusów'!A107,0)</f>
        <v>0</v>
      </c>
      <c r="F136" s="3">
        <f>'Wycena frontów MDF'!AT108</f>
        <v>52.766999999999996</v>
      </c>
      <c r="G136" s="3">
        <f>HLOOKUP($D$8,'Cennik Frontów MFC'!$B$2:$F$321,'Cennik Frontów MFC'!G106,0)</f>
        <v>0</v>
      </c>
      <c r="H136" s="3">
        <f t="shared" si="16"/>
        <v>0</v>
      </c>
      <c r="I136" s="3"/>
      <c r="J136" s="3"/>
      <c r="K136" s="3"/>
      <c r="L136" s="3"/>
      <c r="M136" s="3"/>
      <c r="N136" s="292" t="str">
        <f t="shared" si="23"/>
        <v>Wybierz</v>
      </c>
      <c r="O136" s="292"/>
      <c r="P136" s="45">
        <v>2</v>
      </c>
      <c r="Q136" s="3">
        <f t="shared" si="18"/>
        <v>0</v>
      </c>
      <c r="R136" s="418">
        <f t="shared" si="19"/>
        <v>0</v>
      </c>
      <c r="S136" s="414">
        <f t="shared" si="26"/>
        <v>0</v>
      </c>
      <c r="T136" s="403">
        <f>(IF($D$6=4,wagi!D112,wagi!F112))*D136</f>
        <v>0</v>
      </c>
      <c r="AK136" s="300" t="s">
        <v>1397</v>
      </c>
      <c r="AL136" s="299">
        <v>3</v>
      </c>
      <c r="AZ136" t="s">
        <v>817</v>
      </c>
      <c r="BA136" t="s">
        <v>817</v>
      </c>
      <c r="BB136">
        <v>16.411714285714286</v>
      </c>
      <c r="BO136" s="12"/>
      <c r="BP136" s="12"/>
    </row>
    <row r="137" spans="2:68" ht="24.95" customHeight="1" thickBot="1">
      <c r="B137" s="441"/>
      <c r="C137" s="21" t="s">
        <v>84</v>
      </c>
      <c r="D137" s="36">
        <v>0</v>
      </c>
      <c r="E137" s="22">
        <f>HLOOKUP($D$21,'Cenniki korpusów'!$C$2:$AZ$322,'Cenniki korpusów'!A108,0)</f>
        <v>0</v>
      </c>
      <c r="F137" s="22">
        <f>'Wycena frontów MDF'!AT109</f>
        <v>52.766999999999996</v>
      </c>
      <c r="G137" s="22">
        <f>HLOOKUP($D$8,'Cennik Frontów MFC'!$B$2:$F$321,'Cennik Frontów MFC'!G107,0)</f>
        <v>0</v>
      </c>
      <c r="H137" s="22">
        <f t="shared" si="16"/>
        <v>0</v>
      </c>
      <c r="I137" s="22"/>
      <c r="J137" s="22"/>
      <c r="K137" s="22"/>
      <c r="L137" s="22"/>
      <c r="M137" s="22"/>
      <c r="N137" s="294" t="str">
        <f t="shared" si="23"/>
        <v>Wybierz</v>
      </c>
      <c r="O137" s="294"/>
      <c r="P137" s="46">
        <v>2</v>
      </c>
      <c r="Q137" s="22">
        <f t="shared" si="18"/>
        <v>0</v>
      </c>
      <c r="R137" s="419">
        <f t="shared" si="19"/>
        <v>0</v>
      </c>
      <c r="S137" s="414">
        <f t="shared" si="26"/>
        <v>0</v>
      </c>
      <c r="T137" s="403">
        <f>(IF($D$6=4,wagi!D113,wagi!F113))*D137</f>
        <v>0</v>
      </c>
      <c r="AK137" s="300" t="s">
        <v>1398</v>
      </c>
      <c r="AL137" s="299">
        <v>3</v>
      </c>
      <c r="AZ137" t="s">
        <v>818</v>
      </c>
      <c r="BA137" t="s">
        <v>818</v>
      </c>
      <c r="BB137">
        <v>20.031428571428574</v>
      </c>
      <c r="BO137" s="168"/>
      <c r="BP137" s="168"/>
    </row>
    <row r="138" spans="2:68" ht="24.95" customHeight="1">
      <c r="B138" s="440"/>
      <c r="C138" s="19" t="s">
        <v>899</v>
      </c>
      <c r="D138" s="34">
        <v>0</v>
      </c>
      <c r="E138" s="20">
        <f>HLOOKUP($D$21,'Cenniki korpusów'!$C$2:$AZ$322,'Cenniki korpusów'!A109,0)</f>
        <v>0</v>
      </c>
      <c r="F138" s="20">
        <f>'Wycena frontów MDF'!AT110</f>
        <v>38.375999999999998</v>
      </c>
      <c r="G138" s="20">
        <f>HLOOKUP($D$8,'Cennik Frontów MFC'!$B$2:$F$321,'Cennik Frontów MFC'!G108,0)</f>
        <v>0</v>
      </c>
      <c r="H138" s="20">
        <f t="shared" si="16"/>
        <v>0</v>
      </c>
      <c r="I138" s="20"/>
      <c r="J138" s="20"/>
      <c r="K138" s="20"/>
      <c r="L138" s="20"/>
      <c r="M138" s="20"/>
      <c r="N138" s="293" t="str">
        <f t="shared" si="23"/>
        <v>Wybierz</v>
      </c>
      <c r="O138" s="293"/>
      <c r="P138" s="47">
        <v>1</v>
      </c>
      <c r="Q138" s="20">
        <f t="shared" si="18"/>
        <v>0</v>
      </c>
      <c r="R138" s="417">
        <f t="shared" si="19"/>
        <v>0</v>
      </c>
      <c r="S138" s="414">
        <f>SUM($D$138:$D$141)</f>
        <v>0</v>
      </c>
      <c r="T138" s="403">
        <f>(IF($D$6=4,wagi!D114,wagi!F114))*D138</f>
        <v>0</v>
      </c>
      <c r="AK138" s="300" t="s">
        <v>1399</v>
      </c>
      <c r="AL138" s="299">
        <v>3</v>
      </c>
      <c r="AZ138" t="s">
        <v>819</v>
      </c>
      <c r="BA138" t="s">
        <v>819</v>
      </c>
      <c r="BB138">
        <v>22.649571428571427</v>
      </c>
      <c r="BO138" s="168"/>
      <c r="BP138" s="168"/>
    </row>
    <row r="139" spans="2:68" ht="24.95" customHeight="1">
      <c r="B139" s="442"/>
      <c r="C139" s="2" t="s">
        <v>900</v>
      </c>
      <c r="D139" s="35">
        <v>0</v>
      </c>
      <c r="E139" s="3">
        <f>HLOOKUP($D$21,'Cenniki korpusów'!$C$2:$AZ$322,'Cenniki korpusów'!A110,0)</f>
        <v>0</v>
      </c>
      <c r="F139" s="3">
        <f>'Wycena frontów MDF'!AT111</f>
        <v>38.375999999999998</v>
      </c>
      <c r="G139" s="3">
        <f>HLOOKUP($D$8,'Cennik Frontów MFC'!$B$2:$F$321,'Cennik Frontów MFC'!G109,0)</f>
        <v>0</v>
      </c>
      <c r="H139" s="3">
        <f t="shared" si="16"/>
        <v>0</v>
      </c>
      <c r="I139" s="3"/>
      <c r="J139" s="3"/>
      <c r="K139" s="3"/>
      <c r="L139" s="3"/>
      <c r="M139" s="3"/>
      <c r="N139" s="292" t="str">
        <f t="shared" si="23"/>
        <v>Wybierz</v>
      </c>
      <c r="O139" s="292"/>
      <c r="P139" s="45">
        <v>1</v>
      </c>
      <c r="Q139" s="3">
        <f t="shared" si="18"/>
        <v>0</v>
      </c>
      <c r="R139" s="418">
        <f t="shared" si="19"/>
        <v>0</v>
      </c>
      <c r="S139" s="414">
        <f t="shared" ref="S139:S141" si="27">SUM($D$138:$D$141)</f>
        <v>0</v>
      </c>
      <c r="T139" s="403">
        <f>(IF($D$6=4,wagi!D115,wagi!F115))*D139</f>
        <v>0</v>
      </c>
      <c r="AK139" s="300" t="s">
        <v>1400</v>
      </c>
      <c r="AL139" s="299">
        <v>3</v>
      </c>
      <c r="AZ139" t="s">
        <v>820</v>
      </c>
      <c r="BA139" t="s">
        <v>820</v>
      </c>
      <c r="BB139">
        <v>7.4151428571428566</v>
      </c>
      <c r="BO139" s="168"/>
      <c r="BP139" s="168"/>
    </row>
    <row r="140" spans="2:68" ht="24.95" customHeight="1">
      <c r="B140" s="442"/>
      <c r="C140" s="2" t="s">
        <v>901</v>
      </c>
      <c r="D140" s="35">
        <v>0</v>
      </c>
      <c r="E140" s="3">
        <f>HLOOKUP($D$21,'Cenniki korpusów'!$C$2:$AZ$322,'Cenniki korpusów'!A111,0)</f>
        <v>0</v>
      </c>
      <c r="F140" s="3">
        <f>'Wycena frontów MDF'!AT112</f>
        <v>38.375999999999998</v>
      </c>
      <c r="G140" s="3">
        <f>HLOOKUP($D$8,'Cennik Frontów MFC'!$B$2:$F$321,'Cennik Frontów MFC'!G110,0)</f>
        <v>0</v>
      </c>
      <c r="H140" s="3">
        <f t="shared" si="16"/>
        <v>0</v>
      </c>
      <c r="I140" s="3"/>
      <c r="J140" s="3"/>
      <c r="K140" s="3"/>
      <c r="L140" s="3"/>
      <c r="M140" s="3"/>
      <c r="N140" s="292" t="str">
        <f t="shared" si="23"/>
        <v>Wybierz</v>
      </c>
      <c r="O140" s="292"/>
      <c r="P140" s="45">
        <v>1</v>
      </c>
      <c r="Q140" s="3">
        <f t="shared" si="18"/>
        <v>0</v>
      </c>
      <c r="R140" s="418">
        <f t="shared" si="19"/>
        <v>0</v>
      </c>
      <c r="S140" s="414">
        <f t="shared" si="27"/>
        <v>0</v>
      </c>
      <c r="T140" s="403">
        <f>(IF($D$6=4,wagi!D116,wagi!F116))*D140</f>
        <v>0</v>
      </c>
      <c r="AK140" s="300" t="s">
        <v>1401</v>
      </c>
      <c r="AL140" s="299">
        <v>3</v>
      </c>
      <c r="AZ140" t="s">
        <v>821</v>
      </c>
      <c r="BA140" t="s">
        <v>821</v>
      </c>
      <c r="BB140">
        <v>7.4151428571428566</v>
      </c>
      <c r="BO140" s="168"/>
      <c r="BP140" s="168"/>
    </row>
    <row r="141" spans="2:68" ht="24.95" customHeight="1" thickBot="1">
      <c r="B141" s="441"/>
      <c r="C141" s="21" t="s">
        <v>902</v>
      </c>
      <c r="D141" s="36">
        <v>0</v>
      </c>
      <c r="E141" s="22">
        <f>HLOOKUP($D$21,'Cenniki korpusów'!$C$2:$AZ$322,'Cenniki korpusów'!A112,0)</f>
        <v>0</v>
      </c>
      <c r="F141" s="22">
        <f>'Wycena frontów MDF'!AT113</f>
        <v>38.375999999999998</v>
      </c>
      <c r="G141" s="22">
        <f>HLOOKUP($D$8,'Cennik Frontów MFC'!$B$2:$F$321,'Cennik Frontów MFC'!G111,0)</f>
        <v>0</v>
      </c>
      <c r="H141" s="22">
        <f t="shared" si="16"/>
        <v>0</v>
      </c>
      <c r="I141" s="22"/>
      <c r="J141" s="22"/>
      <c r="K141" s="22"/>
      <c r="L141" s="22"/>
      <c r="M141" s="22"/>
      <c r="N141" s="294" t="str">
        <f t="shared" si="23"/>
        <v>Wybierz</v>
      </c>
      <c r="O141" s="294"/>
      <c r="P141" s="46">
        <v>1</v>
      </c>
      <c r="Q141" s="22">
        <f t="shared" si="18"/>
        <v>0</v>
      </c>
      <c r="R141" s="419">
        <f t="shared" si="19"/>
        <v>0</v>
      </c>
      <c r="S141" s="414">
        <f t="shared" si="27"/>
        <v>0</v>
      </c>
      <c r="T141" s="403">
        <f>(IF($D$6=4,wagi!D117,wagi!F117))*D141</f>
        <v>0</v>
      </c>
      <c r="AK141" s="300" t="s">
        <v>1402</v>
      </c>
      <c r="AL141" s="299">
        <v>3</v>
      </c>
      <c r="AZ141" t="s">
        <v>822</v>
      </c>
      <c r="BA141" t="s">
        <v>822</v>
      </c>
      <c r="BB141">
        <v>7.4151428571428566</v>
      </c>
      <c r="BO141" s="12"/>
      <c r="BP141" s="12"/>
    </row>
    <row r="142" spans="2:68" ht="24.95" customHeight="1">
      <c r="B142" s="440"/>
      <c r="C142" s="19" t="s">
        <v>903</v>
      </c>
      <c r="D142" s="34">
        <v>0</v>
      </c>
      <c r="E142" s="20">
        <f>HLOOKUP($D$21,'Cenniki korpusów'!$C$2:$AZ$322,'Cenniki korpusów'!A113,0)</f>
        <v>0</v>
      </c>
      <c r="F142" s="20">
        <f>'Wycena frontów MDF'!AT114</f>
        <v>38.375999999999998</v>
      </c>
      <c r="G142" s="20">
        <f>HLOOKUP($D$8,'Cennik Frontów MFC'!$B$2:$F$321,'Cennik Frontów MFC'!G112,0)</f>
        <v>0</v>
      </c>
      <c r="H142" s="20">
        <f t="shared" si="16"/>
        <v>0</v>
      </c>
      <c r="I142" s="20"/>
      <c r="J142" s="20"/>
      <c r="K142" s="20"/>
      <c r="L142" s="20"/>
      <c r="M142" s="20"/>
      <c r="N142" s="293" t="str">
        <f t="shared" si="23"/>
        <v>Wybierz</v>
      </c>
      <c r="O142" s="293"/>
      <c r="P142" s="47">
        <v>1</v>
      </c>
      <c r="Q142" s="20">
        <f t="shared" si="18"/>
        <v>0</v>
      </c>
      <c r="R142" s="417">
        <f t="shared" si="19"/>
        <v>0</v>
      </c>
      <c r="S142" s="414">
        <f>SUM($D$142:$D$145)</f>
        <v>0</v>
      </c>
      <c r="T142" s="403">
        <f>(IF($D$6=4,wagi!D118,wagi!F118))*D142</f>
        <v>0</v>
      </c>
      <c r="AK142" s="300" t="s">
        <v>1403</v>
      </c>
      <c r="AL142" s="299">
        <v>3</v>
      </c>
      <c r="AZ142" t="s">
        <v>823</v>
      </c>
      <c r="BA142" t="s">
        <v>823</v>
      </c>
      <c r="BB142">
        <v>6.0190928571428568</v>
      </c>
      <c r="BO142" s="168"/>
      <c r="BP142" s="168"/>
    </row>
    <row r="143" spans="2:68" ht="24.95" customHeight="1">
      <c r="B143" s="442"/>
      <c r="C143" s="2" t="s">
        <v>904</v>
      </c>
      <c r="D143" s="35">
        <v>0</v>
      </c>
      <c r="E143" s="3">
        <f>HLOOKUP($D$21,'Cenniki korpusów'!$C$2:$AZ$322,'Cenniki korpusów'!A114,0)</f>
        <v>0</v>
      </c>
      <c r="F143" s="3">
        <f>'Wycena frontów MDF'!AT115</f>
        <v>38.375999999999998</v>
      </c>
      <c r="G143" s="3">
        <f>HLOOKUP($D$8,'Cennik Frontów MFC'!$B$2:$F$321,'Cennik Frontów MFC'!G113,0)</f>
        <v>0</v>
      </c>
      <c r="H143" s="3">
        <f t="shared" si="16"/>
        <v>0</v>
      </c>
      <c r="I143" s="3"/>
      <c r="J143" s="3"/>
      <c r="K143" s="3"/>
      <c r="L143" s="3"/>
      <c r="M143" s="3"/>
      <c r="N143" s="292" t="str">
        <f t="shared" si="23"/>
        <v>Wybierz</v>
      </c>
      <c r="O143" s="292"/>
      <c r="P143" s="45">
        <v>1</v>
      </c>
      <c r="Q143" s="3">
        <f t="shared" si="18"/>
        <v>0</v>
      </c>
      <c r="R143" s="418">
        <f t="shared" si="19"/>
        <v>0</v>
      </c>
      <c r="S143" s="414">
        <f t="shared" ref="S143:S145" si="28">SUM($D$142:$D$145)</f>
        <v>0</v>
      </c>
      <c r="T143" s="403">
        <f>(IF($D$6=4,wagi!D119,wagi!F119))*D143</f>
        <v>0</v>
      </c>
      <c r="AK143" s="300" t="s">
        <v>1404</v>
      </c>
      <c r="AL143" s="299">
        <v>3</v>
      </c>
      <c r="AZ143" t="s">
        <v>824</v>
      </c>
      <c r="BA143" t="s">
        <v>824</v>
      </c>
      <c r="BB143">
        <v>8.4694285714285726</v>
      </c>
      <c r="BO143" s="168"/>
      <c r="BP143" s="168"/>
    </row>
    <row r="144" spans="2:68" ht="24.95" customHeight="1">
      <c r="B144" s="442"/>
      <c r="C144" s="2" t="s">
        <v>905</v>
      </c>
      <c r="D144" s="35">
        <v>0</v>
      </c>
      <c r="E144" s="3">
        <f>HLOOKUP($D$21,'Cenniki korpusów'!$C$2:$AZ$322,'Cenniki korpusów'!A115,0)</f>
        <v>0</v>
      </c>
      <c r="F144" s="3">
        <f>'Wycena frontów MDF'!AT116</f>
        <v>38.375999999999998</v>
      </c>
      <c r="G144" s="3">
        <f>HLOOKUP($D$8,'Cennik Frontów MFC'!$B$2:$F$321,'Cennik Frontów MFC'!G114,0)</f>
        <v>0</v>
      </c>
      <c r="H144" s="3">
        <f t="shared" si="16"/>
        <v>0</v>
      </c>
      <c r="I144" s="3"/>
      <c r="J144" s="3"/>
      <c r="K144" s="3"/>
      <c r="L144" s="3"/>
      <c r="M144" s="3"/>
      <c r="N144" s="292" t="str">
        <f t="shared" si="23"/>
        <v>Wybierz</v>
      </c>
      <c r="O144" s="292"/>
      <c r="P144" s="45">
        <v>1</v>
      </c>
      <c r="Q144" s="3">
        <f t="shared" si="18"/>
        <v>0</v>
      </c>
      <c r="R144" s="418">
        <f t="shared" si="19"/>
        <v>0</v>
      </c>
      <c r="S144" s="414">
        <f t="shared" si="28"/>
        <v>0</v>
      </c>
      <c r="T144" s="403">
        <f>(IF($D$6=4,wagi!D120,wagi!F120))*D144</f>
        <v>0</v>
      </c>
      <c r="AK144" s="300" t="s">
        <v>1405</v>
      </c>
      <c r="AL144" s="299">
        <v>3</v>
      </c>
      <c r="AZ144" t="s">
        <v>825</v>
      </c>
      <c r="BA144" t="s">
        <v>825</v>
      </c>
      <c r="BB144">
        <v>6.6015857142857142</v>
      </c>
      <c r="BO144" s="168"/>
      <c r="BP144" s="168"/>
    </row>
    <row r="145" spans="2:68" ht="24.95" customHeight="1" thickBot="1">
      <c r="B145" s="441"/>
      <c r="C145" s="21" t="s">
        <v>906</v>
      </c>
      <c r="D145" s="36">
        <v>0</v>
      </c>
      <c r="E145" s="22">
        <f>HLOOKUP($D$21,'Cenniki korpusów'!$C$2:$AZ$322,'Cenniki korpusów'!A116,0)</f>
        <v>0</v>
      </c>
      <c r="F145" s="22">
        <f>'Wycena frontów MDF'!AT117</f>
        <v>38.375999999999998</v>
      </c>
      <c r="G145" s="22">
        <f>HLOOKUP($D$8,'Cennik Frontów MFC'!$B$2:$F$321,'Cennik Frontów MFC'!G115,0)</f>
        <v>0</v>
      </c>
      <c r="H145" s="22">
        <f t="shared" si="16"/>
        <v>0</v>
      </c>
      <c r="I145" s="22"/>
      <c r="J145" s="22"/>
      <c r="K145" s="22"/>
      <c r="L145" s="22"/>
      <c r="M145" s="22"/>
      <c r="N145" s="294" t="str">
        <f t="shared" si="23"/>
        <v>Wybierz</v>
      </c>
      <c r="O145" s="294"/>
      <c r="P145" s="46">
        <v>1</v>
      </c>
      <c r="Q145" s="22">
        <f t="shared" si="18"/>
        <v>0</v>
      </c>
      <c r="R145" s="419">
        <f t="shared" si="19"/>
        <v>0</v>
      </c>
      <c r="S145" s="414">
        <f t="shared" si="28"/>
        <v>0</v>
      </c>
      <c r="T145" s="403">
        <f>(IF($D$6=4,wagi!D121,wagi!F121))*D145</f>
        <v>0</v>
      </c>
      <c r="AK145" s="300" t="s">
        <v>1406</v>
      </c>
      <c r="AL145" s="299">
        <v>3</v>
      </c>
      <c r="AZ145" t="s">
        <v>826</v>
      </c>
      <c r="BA145" t="s">
        <v>826</v>
      </c>
      <c r="BB145">
        <v>6.19</v>
      </c>
      <c r="BO145" s="12"/>
      <c r="BP145" s="12"/>
    </row>
    <row r="146" spans="2:68" ht="99.95" customHeight="1" thickBot="1">
      <c r="B146" s="295"/>
      <c r="C146" s="24" t="s">
        <v>85</v>
      </c>
      <c r="D146" s="37">
        <v>0</v>
      </c>
      <c r="E146" s="25">
        <f>HLOOKUP($D$21,'Cenniki korpusów'!$C$2:$AZ$322,'Cenniki korpusów'!A117,0)</f>
        <v>0</v>
      </c>
      <c r="F146" s="25">
        <f>'Wycena frontów MDF'!AT118</f>
        <v>50.368499999999997</v>
      </c>
      <c r="G146" s="25">
        <f>HLOOKUP($D$8,'Cennik Frontów MFC'!$B$2:$F$321,'Cennik Frontów MFC'!G116,0)</f>
        <v>0</v>
      </c>
      <c r="H146" s="25">
        <f t="shared" si="16"/>
        <v>0</v>
      </c>
      <c r="I146" s="25"/>
      <c r="J146" s="25"/>
      <c r="K146" s="25"/>
      <c r="L146" s="25"/>
      <c r="M146" s="25"/>
      <c r="N146" s="296" t="str">
        <f t="shared" si="23"/>
        <v>Wybierz</v>
      </c>
      <c r="O146" s="296" t="s">
        <v>319</v>
      </c>
      <c r="P146" s="48">
        <v>2</v>
      </c>
      <c r="Q146" s="25">
        <f t="shared" si="18"/>
        <v>0</v>
      </c>
      <c r="R146" s="420">
        <f t="shared" si="19"/>
        <v>0</v>
      </c>
      <c r="S146" s="414">
        <f t="shared" ref="S146:S160" si="29">D146</f>
        <v>0</v>
      </c>
      <c r="T146" s="403">
        <f>(IF($D$6=4,wagi!D122,wagi!F122))*D146</f>
        <v>0</v>
      </c>
      <c r="AK146" s="300" t="s">
        <v>1407</v>
      </c>
      <c r="AL146" s="299">
        <v>3</v>
      </c>
      <c r="AZ146" s="49"/>
      <c r="BA146" s="49"/>
      <c r="BB146" s="44"/>
      <c r="BO146" s="12"/>
      <c r="BP146" s="12"/>
    </row>
    <row r="147" spans="2:68" ht="99.95" customHeight="1" thickBot="1">
      <c r="B147" s="295"/>
      <c r="C147" s="24" t="s">
        <v>86</v>
      </c>
      <c r="D147" s="37">
        <v>0</v>
      </c>
      <c r="E147" s="25">
        <f>HLOOKUP($D$21,'Cenniki korpusów'!$C$2:$AZ$322,'Cenniki korpusów'!A118,0)</f>
        <v>0</v>
      </c>
      <c r="F147" s="25">
        <f>'Wycena frontów MDF'!AT119</f>
        <v>50.368499999999997</v>
      </c>
      <c r="G147" s="25">
        <f>HLOOKUP($D$8,'Cennik Frontów MFC'!$B$2:$F$321,'Cennik Frontów MFC'!G117,0)</f>
        <v>0</v>
      </c>
      <c r="H147" s="25">
        <f t="shared" si="16"/>
        <v>0</v>
      </c>
      <c r="I147" s="25"/>
      <c r="J147" s="25"/>
      <c r="K147" s="25"/>
      <c r="L147" s="25"/>
      <c r="M147" s="25"/>
      <c r="N147" s="296" t="str">
        <f t="shared" si="23"/>
        <v>Wybierz</v>
      </c>
      <c r="O147" s="296" t="s">
        <v>319</v>
      </c>
      <c r="P147" s="48">
        <v>2</v>
      </c>
      <c r="Q147" s="25">
        <f t="shared" si="18"/>
        <v>0</v>
      </c>
      <c r="R147" s="420">
        <f t="shared" si="19"/>
        <v>0</v>
      </c>
      <c r="S147" s="414">
        <f t="shared" si="29"/>
        <v>0</v>
      </c>
      <c r="T147" s="403">
        <f>(IF($D$6=4,wagi!D123,wagi!F123))*D147</f>
        <v>0</v>
      </c>
      <c r="AK147" s="300" t="s">
        <v>1408</v>
      </c>
      <c r="AL147" s="299">
        <v>3</v>
      </c>
      <c r="AZ147" s="49"/>
      <c r="BA147" s="49"/>
      <c r="BB147" s="44"/>
      <c r="BO147" s="12"/>
      <c r="BP147" s="12"/>
    </row>
    <row r="148" spans="2:68" ht="99.95" customHeight="1" thickBot="1">
      <c r="B148" s="295"/>
      <c r="C148" s="24" t="s">
        <v>87</v>
      </c>
      <c r="D148" s="37">
        <v>0</v>
      </c>
      <c r="E148" s="25">
        <f>HLOOKUP($D$21,'Cenniki korpusów'!$C$2:$AZ$322,'Cenniki korpusów'!A119,0)</f>
        <v>0</v>
      </c>
      <c r="F148" s="25">
        <f>'Wycena frontów MDF'!AT120</f>
        <v>76.751999999999995</v>
      </c>
      <c r="G148" s="25">
        <f>HLOOKUP($D$8,'Cennik Frontów MFC'!$B$2:$F$321,'Cennik Frontów MFC'!G118,0)</f>
        <v>0</v>
      </c>
      <c r="H148" s="25">
        <f t="shared" si="16"/>
        <v>0</v>
      </c>
      <c r="I148" s="25"/>
      <c r="J148" s="25"/>
      <c r="K148" s="25"/>
      <c r="L148" s="25"/>
      <c r="M148" s="25"/>
      <c r="N148" s="296" t="str">
        <f t="shared" si="23"/>
        <v>Wybierz</v>
      </c>
      <c r="O148" s="296"/>
      <c r="P148" s="48">
        <v>4</v>
      </c>
      <c r="Q148" s="25">
        <f t="shared" si="18"/>
        <v>0</v>
      </c>
      <c r="R148" s="420">
        <f t="shared" si="19"/>
        <v>0</v>
      </c>
      <c r="S148" s="414">
        <f t="shared" si="29"/>
        <v>0</v>
      </c>
      <c r="T148" s="403">
        <f>(IF($D$6=4,wagi!D124,wagi!F124))*D148</f>
        <v>0</v>
      </c>
      <c r="AK148" s="300" t="s">
        <v>1409</v>
      </c>
      <c r="AL148" s="299">
        <v>3</v>
      </c>
      <c r="AZ148" s="49"/>
      <c r="BA148" s="49"/>
      <c r="BB148" s="44"/>
      <c r="BO148" s="12"/>
      <c r="BP148" s="12"/>
    </row>
    <row r="149" spans="2:68" ht="99.95" customHeight="1" thickBot="1">
      <c r="B149" s="295"/>
      <c r="C149" s="24" t="s">
        <v>88</v>
      </c>
      <c r="D149" s="37">
        <v>0</v>
      </c>
      <c r="E149" s="25">
        <f>HLOOKUP($D$21,'Cenniki korpusów'!$C$2:$AZ$322,'Cenniki korpusów'!A120,0)</f>
        <v>0</v>
      </c>
      <c r="F149" s="25">
        <f>'Wycena frontów MDF'!AT121</f>
        <v>115.12799999999999</v>
      </c>
      <c r="G149" s="25">
        <f>HLOOKUP($D$8,'Cennik Frontów MFC'!$B$2:$F$321,'Cennik Frontów MFC'!G119,0)</f>
        <v>0</v>
      </c>
      <c r="H149" s="25">
        <f t="shared" si="16"/>
        <v>0</v>
      </c>
      <c r="I149" s="25"/>
      <c r="J149" s="25"/>
      <c r="K149" s="25"/>
      <c r="L149" s="25"/>
      <c r="M149" s="25"/>
      <c r="N149" s="296" t="str">
        <f t="shared" si="23"/>
        <v>Wybierz</v>
      </c>
      <c r="O149" s="296"/>
      <c r="P149" s="48">
        <v>6</v>
      </c>
      <c r="Q149" s="25">
        <f t="shared" si="18"/>
        <v>0</v>
      </c>
      <c r="R149" s="420">
        <f t="shared" si="19"/>
        <v>0</v>
      </c>
      <c r="S149" s="414">
        <f t="shared" si="29"/>
        <v>0</v>
      </c>
      <c r="T149" s="403">
        <f>(IF($D$6=4,wagi!D125,wagi!F125))*D149</f>
        <v>0</v>
      </c>
      <c r="AK149" s="300" t="s">
        <v>1410</v>
      </c>
      <c r="AL149" s="299">
        <v>3</v>
      </c>
      <c r="AZ149" s="49"/>
      <c r="BA149" s="49"/>
      <c r="BB149" s="44"/>
      <c r="BO149" s="12"/>
      <c r="BP149" s="12"/>
    </row>
    <row r="150" spans="2:68" ht="99.95" customHeight="1" thickBot="1">
      <c r="B150" s="295"/>
      <c r="C150" s="24" t="s">
        <v>89</v>
      </c>
      <c r="D150" s="37">
        <v>0</v>
      </c>
      <c r="E150" s="25">
        <f>HLOOKUP($D$21,'Cenniki korpusów'!$C$2:$AZ$322,'Cenniki korpusów'!A121,0)</f>
        <v>0</v>
      </c>
      <c r="F150" s="25">
        <f>'Wycena frontów MDF'!AT122</f>
        <v>153.50399999999999</v>
      </c>
      <c r="G150" s="25">
        <f>HLOOKUP($D$8,'Cennik Frontów MFC'!$B$2:$F$321,'Cennik Frontów MFC'!G120,0)</f>
        <v>0</v>
      </c>
      <c r="H150" s="25">
        <f t="shared" si="16"/>
        <v>0</v>
      </c>
      <c r="I150" s="25"/>
      <c r="J150" s="25"/>
      <c r="K150" s="25"/>
      <c r="L150" s="25"/>
      <c r="M150" s="25"/>
      <c r="N150" s="296" t="str">
        <f t="shared" si="23"/>
        <v>Wybierz</v>
      </c>
      <c r="O150" s="296"/>
      <c r="P150" s="48">
        <v>8</v>
      </c>
      <c r="Q150" s="25">
        <f t="shared" si="18"/>
        <v>0</v>
      </c>
      <c r="R150" s="420">
        <f t="shared" si="19"/>
        <v>0</v>
      </c>
      <c r="S150" s="414">
        <f t="shared" si="29"/>
        <v>0</v>
      </c>
      <c r="T150" s="403">
        <f>(IF($D$6=4,wagi!D126,wagi!F126))*D150</f>
        <v>0</v>
      </c>
      <c r="AK150" s="300" t="s">
        <v>1411</v>
      </c>
      <c r="AL150" s="299">
        <v>3</v>
      </c>
      <c r="AZ150" s="49"/>
      <c r="BA150" s="49"/>
      <c r="BB150" s="44"/>
      <c r="BO150" s="12"/>
      <c r="BP150" s="12"/>
    </row>
    <row r="151" spans="2:68" ht="99.95" customHeight="1" thickBot="1">
      <c r="B151" s="295"/>
      <c r="C151" s="24" t="s">
        <v>90</v>
      </c>
      <c r="D151" s="37">
        <v>0</v>
      </c>
      <c r="E151" s="25">
        <f>HLOOKUP($D$21,'Cenniki korpusów'!$C$2:$AZ$322,'Cenniki korpusów'!A122,0)</f>
        <v>0</v>
      </c>
      <c r="F151" s="25">
        <f>'Wycena frontów MDF'!AT123</f>
        <v>191.88</v>
      </c>
      <c r="G151" s="25">
        <f>HLOOKUP($D$8,'Cennik Frontów MFC'!$B$2:$F$321,'Cennik Frontów MFC'!G121,0)</f>
        <v>0</v>
      </c>
      <c r="H151" s="25">
        <f t="shared" si="16"/>
        <v>0</v>
      </c>
      <c r="I151" s="25"/>
      <c r="J151" s="25"/>
      <c r="K151" s="25"/>
      <c r="L151" s="25"/>
      <c r="M151" s="25"/>
      <c r="N151" s="296" t="str">
        <f t="shared" si="23"/>
        <v>Wybierz</v>
      </c>
      <c r="O151" s="296"/>
      <c r="P151" s="48">
        <v>10</v>
      </c>
      <c r="Q151" s="25">
        <f t="shared" si="18"/>
        <v>0</v>
      </c>
      <c r="R151" s="420">
        <f t="shared" si="19"/>
        <v>0</v>
      </c>
      <c r="S151" s="414">
        <f t="shared" si="29"/>
        <v>0</v>
      </c>
      <c r="T151" s="403">
        <f>(IF($D$6=4,wagi!D127,wagi!F127))*D151</f>
        <v>0</v>
      </c>
      <c r="AK151" s="300" t="s">
        <v>1412</v>
      </c>
      <c r="AL151" s="299">
        <v>3</v>
      </c>
      <c r="AZ151" s="49"/>
      <c r="BA151" s="49"/>
      <c r="BB151" s="44"/>
      <c r="BO151" s="12"/>
      <c r="BP151" s="12"/>
    </row>
    <row r="152" spans="2:68" ht="99.95" customHeight="1" thickBot="1">
      <c r="B152" s="295"/>
      <c r="C152" s="24" t="s">
        <v>91</v>
      </c>
      <c r="D152" s="37">
        <v>0</v>
      </c>
      <c r="E152" s="25">
        <f>HLOOKUP($D$21,'Cenniki korpusów'!$C$2:$AZ$322,'Cenniki korpusów'!A123,0)</f>
        <v>0</v>
      </c>
      <c r="F152" s="25">
        <f>'Wycena frontów MDF'!AT124</f>
        <v>16.7895</v>
      </c>
      <c r="G152" s="25">
        <f>HLOOKUP($D$8,'Cennik Frontów MFC'!$B$2:$F$321,'Cennik Frontów MFC'!G122,0)</f>
        <v>0</v>
      </c>
      <c r="H152" s="25">
        <f t="shared" si="16"/>
        <v>0</v>
      </c>
      <c r="I152" s="25"/>
      <c r="J152" s="25"/>
      <c r="K152" s="25"/>
      <c r="L152" s="25"/>
      <c r="M152" s="25"/>
      <c r="N152" s="296" t="str">
        <f t="shared" si="23"/>
        <v>Wybierz</v>
      </c>
      <c r="O152" s="296" t="s">
        <v>319</v>
      </c>
      <c r="P152" s="48">
        <v>1</v>
      </c>
      <c r="Q152" s="25">
        <f t="shared" si="18"/>
        <v>0</v>
      </c>
      <c r="R152" s="420">
        <f t="shared" si="19"/>
        <v>0</v>
      </c>
      <c r="S152" s="414">
        <f t="shared" si="29"/>
        <v>0</v>
      </c>
      <c r="T152" s="403">
        <f>(IF($D$6=4,wagi!D128,wagi!F128))*D152</f>
        <v>0</v>
      </c>
      <c r="AK152" s="300" t="s">
        <v>1413</v>
      </c>
      <c r="AL152" s="299">
        <v>3</v>
      </c>
      <c r="AZ152" s="49"/>
      <c r="BA152" s="49"/>
      <c r="BB152" s="44"/>
      <c r="BO152" s="12"/>
      <c r="BP152" s="12"/>
    </row>
    <row r="153" spans="2:68" ht="99.95" customHeight="1" thickBot="1">
      <c r="B153" s="295"/>
      <c r="C153" s="24" t="s">
        <v>907</v>
      </c>
      <c r="D153" s="37">
        <v>0</v>
      </c>
      <c r="E153" s="25">
        <f>HLOOKUP($D$21,'Cenniki korpusów'!$C$2:$AZ$322,'Cenniki korpusów'!A124,0)</f>
        <v>0</v>
      </c>
      <c r="F153" s="25">
        <f>'Wycena frontów MDF'!AT125</f>
        <v>16.7895</v>
      </c>
      <c r="G153" s="25">
        <f>HLOOKUP($D$8,'Cennik Frontów MFC'!$B$2:$F$321,'Cennik Frontów MFC'!G123,0)</f>
        <v>0</v>
      </c>
      <c r="H153" s="25">
        <f t="shared" si="16"/>
        <v>0</v>
      </c>
      <c r="I153" s="25"/>
      <c r="J153" s="25"/>
      <c r="K153" s="25"/>
      <c r="L153" s="25"/>
      <c r="M153" s="25"/>
      <c r="N153" s="296" t="str">
        <f t="shared" si="23"/>
        <v>Wybierz</v>
      </c>
      <c r="O153" s="296"/>
      <c r="P153" s="48">
        <v>1</v>
      </c>
      <c r="Q153" s="25">
        <f t="shared" si="18"/>
        <v>0</v>
      </c>
      <c r="R153" s="420">
        <f t="shared" si="19"/>
        <v>0</v>
      </c>
      <c r="S153" s="414">
        <f t="shared" si="29"/>
        <v>0</v>
      </c>
      <c r="T153" s="403">
        <f>(IF($D$6=4,wagi!D129,wagi!F129))*D153</f>
        <v>0</v>
      </c>
      <c r="AK153" s="300" t="s">
        <v>1414</v>
      </c>
      <c r="AL153" s="299">
        <v>3</v>
      </c>
      <c r="AZ153" s="49"/>
      <c r="BA153" s="49"/>
      <c r="BB153" s="44"/>
      <c r="BO153" s="12"/>
      <c r="BP153" s="12"/>
    </row>
    <row r="154" spans="2:68" ht="99.95" customHeight="1" thickBot="1">
      <c r="B154" s="295"/>
      <c r="C154" s="24" t="s">
        <v>908</v>
      </c>
      <c r="D154" s="37">
        <v>0</v>
      </c>
      <c r="E154" s="25">
        <f>HLOOKUP($D$21,'Cenniki korpusów'!$C$2:$AZ$322,'Cenniki korpusów'!A125,0)</f>
        <v>0</v>
      </c>
      <c r="F154" s="25">
        <f>'Wycena frontów MDF'!AT126</f>
        <v>16.7895</v>
      </c>
      <c r="G154" s="25">
        <f>HLOOKUP($D$8,'Cennik Frontów MFC'!$B$2:$F$321,'Cennik Frontów MFC'!G124,0)</f>
        <v>0</v>
      </c>
      <c r="H154" s="25">
        <f t="shared" si="16"/>
        <v>0</v>
      </c>
      <c r="I154" s="25"/>
      <c r="J154" s="25"/>
      <c r="K154" s="25"/>
      <c r="L154" s="25"/>
      <c r="M154" s="25"/>
      <c r="N154" s="296" t="str">
        <f t="shared" si="23"/>
        <v>Wybierz</v>
      </c>
      <c r="O154" s="296"/>
      <c r="P154" s="48">
        <v>1</v>
      </c>
      <c r="Q154" s="25">
        <f t="shared" si="18"/>
        <v>0</v>
      </c>
      <c r="R154" s="420">
        <f t="shared" si="19"/>
        <v>0</v>
      </c>
      <c r="S154" s="414">
        <f t="shared" si="29"/>
        <v>0</v>
      </c>
      <c r="T154" s="403">
        <f>(IF($D$6=4,wagi!D130,wagi!F130))*D154</f>
        <v>0</v>
      </c>
      <c r="AK154" s="300" t="s">
        <v>1415</v>
      </c>
      <c r="AL154" s="299">
        <v>3</v>
      </c>
      <c r="AZ154" s="49"/>
      <c r="BA154" s="49"/>
      <c r="BB154" s="44"/>
      <c r="BO154" s="12"/>
      <c r="BP154" s="12"/>
    </row>
    <row r="155" spans="2:68" ht="99.95" customHeight="1" thickBot="1">
      <c r="B155" s="295"/>
      <c r="C155" s="24" t="s">
        <v>909</v>
      </c>
      <c r="D155" s="37">
        <v>0</v>
      </c>
      <c r="E155" s="25">
        <f>HLOOKUP($D$21,'Cenniki korpusów'!$C$2:$AZ$322,'Cenniki korpusów'!A126,0)</f>
        <v>0</v>
      </c>
      <c r="F155" s="25">
        <f>'Wycena frontów MDF'!AT127</f>
        <v>16.7895</v>
      </c>
      <c r="G155" s="25">
        <f>HLOOKUP($D$8,'Cennik Frontów MFC'!$B$2:$F$321,'Cennik Frontów MFC'!G125,0)</f>
        <v>0</v>
      </c>
      <c r="H155" s="25">
        <f t="shared" si="16"/>
        <v>0</v>
      </c>
      <c r="I155" s="25"/>
      <c r="J155" s="25"/>
      <c r="K155" s="25"/>
      <c r="L155" s="25"/>
      <c r="M155" s="25"/>
      <c r="N155" s="296" t="str">
        <f t="shared" si="23"/>
        <v>Wybierz</v>
      </c>
      <c r="O155" s="296"/>
      <c r="P155" s="48">
        <v>1</v>
      </c>
      <c r="Q155" s="25">
        <f t="shared" si="18"/>
        <v>0</v>
      </c>
      <c r="R155" s="420">
        <f t="shared" si="19"/>
        <v>0</v>
      </c>
      <c r="S155" s="414">
        <f t="shared" si="29"/>
        <v>0</v>
      </c>
      <c r="T155" s="403">
        <f>(IF($D$6=4,wagi!D131,wagi!F131))*D155</f>
        <v>0</v>
      </c>
      <c r="AK155" s="300" t="s">
        <v>1416</v>
      </c>
      <c r="AL155" s="299">
        <v>3</v>
      </c>
      <c r="AZ155" s="49"/>
      <c r="BA155" s="49"/>
      <c r="BB155" s="44"/>
      <c r="BO155" s="12"/>
      <c r="BP155" s="12"/>
    </row>
    <row r="156" spans="2:68" ht="99.95" customHeight="1" thickBot="1">
      <c r="B156" s="295"/>
      <c r="C156" s="24" t="s">
        <v>910</v>
      </c>
      <c r="D156" s="37">
        <v>0</v>
      </c>
      <c r="E156" s="25">
        <f>HLOOKUP($D$21,'Cenniki korpusów'!$C$2:$AZ$322,'Cenniki korpusów'!A127,0)</f>
        <v>0</v>
      </c>
      <c r="F156" s="25">
        <f>'Wycena frontów MDF'!AT128</f>
        <v>16.7895</v>
      </c>
      <c r="G156" s="25">
        <f>HLOOKUP($D$8,'Cennik Frontów MFC'!$B$2:$F$321,'Cennik Frontów MFC'!G126,0)</f>
        <v>0</v>
      </c>
      <c r="H156" s="25">
        <f t="shared" si="16"/>
        <v>0</v>
      </c>
      <c r="I156" s="25"/>
      <c r="J156" s="25"/>
      <c r="K156" s="25"/>
      <c r="L156" s="25"/>
      <c r="M156" s="25"/>
      <c r="N156" s="296" t="str">
        <f t="shared" si="23"/>
        <v>Wybierz</v>
      </c>
      <c r="O156" s="296"/>
      <c r="P156" s="48">
        <v>1</v>
      </c>
      <c r="Q156" s="25">
        <f t="shared" si="18"/>
        <v>0</v>
      </c>
      <c r="R156" s="420">
        <f t="shared" si="19"/>
        <v>0</v>
      </c>
      <c r="S156" s="414">
        <f t="shared" si="29"/>
        <v>0</v>
      </c>
      <c r="T156" s="403">
        <f>(IF($D$6=4,wagi!D132,wagi!F132))*D156</f>
        <v>0</v>
      </c>
      <c r="AK156" s="300" t="s">
        <v>1417</v>
      </c>
      <c r="AL156" s="299">
        <v>3</v>
      </c>
      <c r="AZ156" s="49"/>
      <c r="BA156" s="49"/>
      <c r="BB156" s="44"/>
      <c r="BO156" s="12"/>
      <c r="BP156" s="12"/>
    </row>
    <row r="157" spans="2:68" ht="99.95" customHeight="1" thickBot="1">
      <c r="B157" s="295"/>
      <c r="C157" s="24" t="s">
        <v>911</v>
      </c>
      <c r="D157" s="37">
        <v>0</v>
      </c>
      <c r="E157" s="25">
        <f>HLOOKUP($D$21,'Cenniki korpusów'!$C$2:$AZ$322,'Cenniki korpusów'!A128,0)</f>
        <v>0</v>
      </c>
      <c r="F157" s="25">
        <f>'Wycena frontów MDF'!AT129</f>
        <v>16.7895</v>
      </c>
      <c r="G157" s="25">
        <f>HLOOKUP($D$8,'Cennik Frontów MFC'!$B$2:$F$321,'Cennik Frontów MFC'!G127,0)</f>
        <v>0</v>
      </c>
      <c r="H157" s="25">
        <f t="shared" si="16"/>
        <v>0</v>
      </c>
      <c r="I157" s="25"/>
      <c r="J157" s="25"/>
      <c r="K157" s="25"/>
      <c r="L157" s="25"/>
      <c r="M157" s="25"/>
      <c r="N157" s="296" t="str">
        <f t="shared" si="23"/>
        <v>Wybierz</v>
      </c>
      <c r="O157" s="296"/>
      <c r="P157" s="48">
        <v>1</v>
      </c>
      <c r="Q157" s="25">
        <f t="shared" si="18"/>
        <v>0</v>
      </c>
      <c r="R157" s="420">
        <f t="shared" si="19"/>
        <v>0</v>
      </c>
      <c r="S157" s="414">
        <f t="shared" si="29"/>
        <v>0</v>
      </c>
      <c r="T157" s="403">
        <f>(IF($D$6=4,wagi!D133,wagi!F133))*D157</f>
        <v>0</v>
      </c>
      <c r="AK157" s="300" t="s">
        <v>1418</v>
      </c>
      <c r="AL157" s="299">
        <v>3</v>
      </c>
      <c r="AZ157" s="49"/>
      <c r="BA157" s="49"/>
      <c r="BB157" s="44"/>
      <c r="BO157" s="12"/>
      <c r="BP157" s="12"/>
    </row>
    <row r="158" spans="2:68" ht="99.95" customHeight="1" thickBot="1">
      <c r="B158" s="353"/>
      <c r="C158" s="354" t="s">
        <v>912</v>
      </c>
      <c r="D158" s="355">
        <v>0</v>
      </c>
      <c r="E158" s="356">
        <f>HLOOKUP($D$21,'Cenniki korpusów'!$C$2:$AZ$322,'Cenniki korpusów'!A129,0)</f>
        <v>0</v>
      </c>
      <c r="F158" s="356">
        <f>'Wycena frontów MDF'!AT130</f>
        <v>16.7895</v>
      </c>
      <c r="G158" s="356">
        <f>HLOOKUP($D$8,'Cennik Frontów MFC'!$B$2:$F$321,'Cennik Frontów MFC'!G128,0)</f>
        <v>0</v>
      </c>
      <c r="H158" s="356">
        <f t="shared" si="16"/>
        <v>0</v>
      </c>
      <c r="I158" s="356"/>
      <c r="J158" s="356"/>
      <c r="K158" s="356"/>
      <c r="L158" s="356"/>
      <c r="M158" s="356"/>
      <c r="N158" s="357" t="str">
        <f t="shared" si="23"/>
        <v>Wybierz</v>
      </c>
      <c r="O158" s="357"/>
      <c r="P158" s="358">
        <v>1</v>
      </c>
      <c r="Q158" s="356">
        <f t="shared" si="18"/>
        <v>0</v>
      </c>
      <c r="R158" s="421">
        <f t="shared" si="19"/>
        <v>0</v>
      </c>
      <c r="S158" s="414">
        <f t="shared" si="29"/>
        <v>0</v>
      </c>
      <c r="T158" s="403">
        <f>(IF($D$6=4,wagi!D134,wagi!F134))*D158</f>
        <v>0</v>
      </c>
      <c r="AK158" s="300" t="s">
        <v>1419</v>
      </c>
      <c r="AL158" s="299">
        <v>3</v>
      </c>
      <c r="BO158" s="12"/>
      <c r="BP158" s="12"/>
    </row>
    <row r="159" spans="2:68" ht="99.95" customHeight="1" thickBot="1">
      <c r="B159" s="295"/>
      <c r="C159" s="24" t="s">
        <v>913</v>
      </c>
      <c r="D159" s="37">
        <v>0</v>
      </c>
      <c r="E159" s="25">
        <f>HLOOKUP($D$21,'Cenniki korpusów'!$C$2:$AZ$322,'Cenniki korpusów'!A130,0)</f>
        <v>0</v>
      </c>
      <c r="F159" s="25">
        <f>'Wycena frontów MDF'!AT131</f>
        <v>0</v>
      </c>
      <c r="G159" s="25">
        <f>HLOOKUP($D$8,'Cennik Frontów MFC'!$B$2:$F$321,'Cennik Frontów MFC'!G129,0)</f>
        <v>0</v>
      </c>
      <c r="H159" s="25">
        <f t="shared" si="16"/>
        <v>0</v>
      </c>
      <c r="I159" s="25"/>
      <c r="J159" s="25"/>
      <c r="K159" s="25"/>
      <c r="L159" s="25"/>
      <c r="M159" s="25"/>
      <c r="N159" s="296"/>
      <c r="O159" s="296"/>
      <c r="P159" s="48">
        <v>0</v>
      </c>
      <c r="Q159" s="25"/>
      <c r="R159" s="420">
        <f t="shared" si="19"/>
        <v>0</v>
      </c>
      <c r="S159" s="414">
        <f t="shared" si="29"/>
        <v>0</v>
      </c>
      <c r="T159" s="403">
        <f>(IF($D$6=4,wagi!D135,wagi!F135))*D159</f>
        <v>0</v>
      </c>
      <c r="AK159" s="300" t="s">
        <v>1420</v>
      </c>
      <c r="AL159" s="299">
        <v>3</v>
      </c>
      <c r="BO159" s="12"/>
      <c r="BP159" s="12"/>
    </row>
    <row r="160" spans="2:68" ht="99.95" customHeight="1" thickBot="1">
      <c r="B160" s="295"/>
      <c r="C160" s="24" t="s">
        <v>914</v>
      </c>
      <c r="D160" s="37">
        <v>0</v>
      </c>
      <c r="E160" s="25">
        <f>HLOOKUP($D$21,'Cenniki korpusów'!$C$2:$AZ$322,'Cenniki korpusów'!A131,0)</f>
        <v>0</v>
      </c>
      <c r="F160" s="25">
        <f>'Wycena frontów MDF'!AT132</f>
        <v>0</v>
      </c>
      <c r="G160" s="25">
        <f>HLOOKUP($D$8,'Cennik Frontów MFC'!$B$2:$F$321,'Cennik Frontów MFC'!G130,0)</f>
        <v>0</v>
      </c>
      <c r="H160" s="25">
        <f t="shared" si="16"/>
        <v>0</v>
      </c>
      <c r="I160" s="25"/>
      <c r="J160" s="25"/>
      <c r="K160" s="25"/>
      <c r="L160" s="25"/>
      <c r="M160" s="25"/>
      <c r="N160" s="296"/>
      <c r="O160" s="296"/>
      <c r="P160" s="48">
        <v>0</v>
      </c>
      <c r="Q160" s="25"/>
      <c r="R160" s="420">
        <f t="shared" si="19"/>
        <v>0</v>
      </c>
      <c r="S160" s="414">
        <f t="shared" si="29"/>
        <v>0</v>
      </c>
      <c r="T160" s="403">
        <f>(IF($D$6=4,wagi!D136,wagi!F136))*D160</f>
        <v>0</v>
      </c>
      <c r="AK160" s="300" t="s">
        <v>1421</v>
      </c>
      <c r="AL160" s="299">
        <v>3</v>
      </c>
      <c r="BO160" s="12"/>
      <c r="BP160" s="12"/>
    </row>
    <row r="161" spans="2:68" ht="20.100000000000001" customHeight="1">
      <c r="B161" s="440"/>
      <c r="C161" s="19" t="s">
        <v>92</v>
      </c>
      <c r="D161" s="34">
        <v>0</v>
      </c>
      <c r="E161" s="20">
        <f>HLOOKUP($D$21,'Cenniki korpusów'!$C$2:$AZ$322,'Cenniki korpusów'!A132,0)</f>
        <v>0</v>
      </c>
      <c r="F161" s="20">
        <f>'Wycena frontów MDF'!AT133</f>
        <v>25.184249999999999</v>
      </c>
      <c r="G161" s="20">
        <f>HLOOKUP($D$8,'Cennik Frontów MFC'!$B$2:$F$321,'Cennik Frontów MFC'!G131,0)</f>
        <v>0</v>
      </c>
      <c r="H161" s="20">
        <f t="shared" si="16"/>
        <v>0</v>
      </c>
      <c r="I161" s="20"/>
      <c r="J161" s="20"/>
      <c r="K161" s="20"/>
      <c r="L161" s="20"/>
      <c r="M161" s="20"/>
      <c r="N161" s="293" t="str">
        <f t="shared" ref="N161:N224" si="30">IF(D161&gt;0,$C$23,$X$28)</f>
        <v>Wybierz</v>
      </c>
      <c r="O161" s="293" t="s">
        <v>319</v>
      </c>
      <c r="P161" s="47">
        <v>1</v>
      </c>
      <c r="Q161" s="20">
        <f t="shared" si="18"/>
        <v>0</v>
      </c>
      <c r="R161" s="417">
        <f t="shared" si="19"/>
        <v>0</v>
      </c>
      <c r="S161" s="414">
        <f>SUM($D$161:$D$165)</f>
        <v>0</v>
      </c>
      <c r="T161" s="403">
        <f>(IF($D$6=4,wagi!D137,wagi!F137))*D161</f>
        <v>0</v>
      </c>
      <c r="AK161" s="300" t="s">
        <v>1422</v>
      </c>
      <c r="AL161" s="299">
        <v>3</v>
      </c>
      <c r="BO161" s="12"/>
      <c r="BP161" s="12"/>
    </row>
    <row r="162" spans="2:68" ht="20.100000000000001" customHeight="1">
      <c r="B162" s="442"/>
      <c r="C162" s="2" t="s">
        <v>93</v>
      </c>
      <c r="D162" s="35">
        <v>0</v>
      </c>
      <c r="E162" s="3">
        <f>HLOOKUP($D$21,'Cenniki korpusów'!$C$2:$AZ$322,'Cenniki korpusów'!A133,0)</f>
        <v>0</v>
      </c>
      <c r="F162" s="3">
        <f>'Wycena frontów MDF'!AT134</f>
        <v>25.184249999999999</v>
      </c>
      <c r="G162" s="3">
        <f>HLOOKUP($D$8,'Cennik Frontów MFC'!$B$2:$F$321,'Cennik Frontów MFC'!G132,0)</f>
        <v>0</v>
      </c>
      <c r="H162" s="3">
        <f t="shared" ref="H162:H225" si="31">IF($D$6=1,G162,IF($D$6=2,F162,IF($D$6=3,F162,0)))</f>
        <v>0</v>
      </c>
      <c r="I162" s="3"/>
      <c r="J162" s="3"/>
      <c r="K162" s="3"/>
      <c r="L162" s="3"/>
      <c r="M162" s="3"/>
      <c r="N162" s="292" t="str">
        <f t="shared" si="30"/>
        <v>Wybierz</v>
      </c>
      <c r="O162" s="292" t="s">
        <v>319</v>
      </c>
      <c r="P162" s="45">
        <v>1</v>
      </c>
      <c r="Q162" s="3">
        <f t="shared" ref="Q162:Q225" si="32">(VLOOKUP(N162,$AZ$29:$BB$145,3,0)+IF($D$24&gt;0,3.5,0))*P162</f>
        <v>0</v>
      </c>
      <c r="R162" s="418">
        <f t="shared" ref="R162:R225" si="33">SUM(Q162,P162,M162,L162,K162,J162,I162,H162,E162)*D162</f>
        <v>0</v>
      </c>
      <c r="S162" s="414">
        <f t="shared" ref="S162:S164" si="34">SUM($D$161:$D$165)</f>
        <v>0</v>
      </c>
      <c r="T162" s="403">
        <f>(IF($D$6=4,wagi!D138,wagi!F138))*D162</f>
        <v>0</v>
      </c>
      <c r="AK162" s="300" t="s">
        <v>1423</v>
      </c>
      <c r="AL162" s="299">
        <v>3</v>
      </c>
      <c r="BO162" s="12"/>
      <c r="BP162" s="12"/>
    </row>
    <row r="163" spans="2:68" ht="20.100000000000001" customHeight="1">
      <c r="B163" s="442"/>
      <c r="C163" s="2" t="s">
        <v>94</v>
      </c>
      <c r="D163" s="35">
        <v>0</v>
      </c>
      <c r="E163" s="3">
        <f>HLOOKUP($D$21,'Cenniki korpusów'!$C$2:$AZ$322,'Cenniki korpusów'!A134,0)</f>
        <v>0</v>
      </c>
      <c r="F163" s="3">
        <f>'Wycena frontów MDF'!AT135</f>
        <v>25.184249999999999</v>
      </c>
      <c r="G163" s="3">
        <f>HLOOKUP($D$8,'Cennik Frontów MFC'!$B$2:$F$321,'Cennik Frontów MFC'!G133,0)</f>
        <v>0</v>
      </c>
      <c r="H163" s="3">
        <f t="shared" si="31"/>
        <v>0</v>
      </c>
      <c r="I163" s="3"/>
      <c r="J163" s="3"/>
      <c r="K163" s="3"/>
      <c r="L163" s="3"/>
      <c r="M163" s="3"/>
      <c r="N163" s="292" t="str">
        <f t="shared" si="30"/>
        <v>Wybierz</v>
      </c>
      <c r="O163" s="292" t="s">
        <v>319</v>
      </c>
      <c r="P163" s="45">
        <v>1</v>
      </c>
      <c r="Q163" s="3">
        <f t="shared" si="32"/>
        <v>0</v>
      </c>
      <c r="R163" s="418">
        <f t="shared" si="33"/>
        <v>0</v>
      </c>
      <c r="S163" s="414">
        <f t="shared" si="34"/>
        <v>0</v>
      </c>
      <c r="T163" s="403">
        <f>(IF($D$6=4,wagi!D139,wagi!F139))*D163</f>
        <v>0</v>
      </c>
      <c r="AK163" s="300" t="s">
        <v>1424</v>
      </c>
      <c r="AL163" s="299">
        <v>3</v>
      </c>
      <c r="BO163" s="12"/>
      <c r="BP163" s="12"/>
    </row>
    <row r="164" spans="2:68" ht="20.100000000000001" customHeight="1">
      <c r="B164" s="442"/>
      <c r="C164" s="2" t="s">
        <v>95</v>
      </c>
      <c r="D164" s="35">
        <v>0</v>
      </c>
      <c r="E164" s="3">
        <f>HLOOKUP($D$21,'Cenniki korpusów'!$C$2:$AZ$322,'Cenniki korpusów'!A135,0)</f>
        <v>0</v>
      </c>
      <c r="F164" s="3">
        <f>'Wycena frontów MDF'!AT136</f>
        <v>25.184249999999999</v>
      </c>
      <c r="G164" s="3">
        <f>HLOOKUP($D$8,'Cennik Frontów MFC'!$B$2:$F$321,'Cennik Frontów MFC'!G134,0)</f>
        <v>0</v>
      </c>
      <c r="H164" s="3">
        <f t="shared" si="31"/>
        <v>0</v>
      </c>
      <c r="I164" s="3"/>
      <c r="J164" s="3"/>
      <c r="K164" s="3"/>
      <c r="L164" s="3"/>
      <c r="M164" s="3"/>
      <c r="N164" s="292" t="str">
        <f t="shared" si="30"/>
        <v>Wybierz</v>
      </c>
      <c r="O164" s="292" t="s">
        <v>319</v>
      </c>
      <c r="P164" s="45">
        <v>1</v>
      </c>
      <c r="Q164" s="3">
        <f t="shared" si="32"/>
        <v>0</v>
      </c>
      <c r="R164" s="418">
        <f t="shared" si="33"/>
        <v>0</v>
      </c>
      <c r="S164" s="414">
        <f t="shared" si="34"/>
        <v>0</v>
      </c>
      <c r="T164" s="403">
        <f>(IF($D$6=4,wagi!D140,wagi!F140))*D164</f>
        <v>0</v>
      </c>
      <c r="AK164" s="300" t="s">
        <v>1425</v>
      </c>
      <c r="AL164" s="299">
        <v>3</v>
      </c>
      <c r="BO164" s="12"/>
      <c r="BP164" s="12"/>
    </row>
    <row r="165" spans="2:68" ht="20.100000000000001" customHeight="1" thickBot="1">
      <c r="B165" s="441"/>
      <c r="C165" s="21" t="s">
        <v>96</v>
      </c>
      <c r="D165" s="36">
        <v>0</v>
      </c>
      <c r="E165" s="22">
        <f>HLOOKUP($D$21,'Cenniki korpusów'!$C$2:$AZ$322,'Cenniki korpusów'!A136,0)</f>
        <v>0</v>
      </c>
      <c r="F165" s="22">
        <f>'Wycena frontów MDF'!AT137</f>
        <v>25.184249999999999</v>
      </c>
      <c r="G165" s="22">
        <f>HLOOKUP($D$8,'Cennik Frontów MFC'!$B$2:$F$321,'Cennik Frontów MFC'!G135,0)</f>
        <v>0</v>
      </c>
      <c r="H165" s="22">
        <f t="shared" si="31"/>
        <v>0</v>
      </c>
      <c r="I165" s="22"/>
      <c r="J165" s="22"/>
      <c r="K165" s="22"/>
      <c r="L165" s="22"/>
      <c r="M165" s="22"/>
      <c r="N165" s="294" t="str">
        <f t="shared" si="30"/>
        <v>Wybierz</v>
      </c>
      <c r="O165" s="294" t="s">
        <v>319</v>
      </c>
      <c r="P165" s="46">
        <v>1</v>
      </c>
      <c r="Q165" s="22">
        <f t="shared" si="32"/>
        <v>0</v>
      </c>
      <c r="R165" s="419">
        <f t="shared" si="33"/>
        <v>0</v>
      </c>
      <c r="S165" s="414">
        <f>SUM($D$161:$D$165)</f>
        <v>0</v>
      </c>
      <c r="T165" s="403">
        <f>(IF($D$6=4,wagi!D141,wagi!F141))*D165</f>
        <v>0</v>
      </c>
      <c r="AK165" s="300" t="s">
        <v>1426</v>
      </c>
      <c r="AL165" s="299">
        <v>3</v>
      </c>
      <c r="BO165" s="12"/>
      <c r="BP165" s="12"/>
    </row>
    <row r="166" spans="2:68" ht="20.100000000000001" customHeight="1">
      <c r="B166" s="440"/>
      <c r="C166" s="19" t="s">
        <v>97</v>
      </c>
      <c r="D166" s="34">
        <v>0</v>
      </c>
      <c r="E166" s="20">
        <f>HLOOKUP($D$21,'Cenniki korpusów'!$C$2:$AZ$322,'Cenniki korpusów'!A137,0)</f>
        <v>0</v>
      </c>
      <c r="F166" s="20">
        <f>'Wycena frontów MDF'!AT138</f>
        <v>95.94</v>
      </c>
      <c r="G166" s="20">
        <f>HLOOKUP($D$8,'Cennik Frontów MFC'!$B$2:$F$321,'Cennik Frontów MFC'!G136,0)</f>
        <v>0</v>
      </c>
      <c r="H166" s="20">
        <f t="shared" si="31"/>
        <v>0</v>
      </c>
      <c r="I166" s="20"/>
      <c r="J166" s="20"/>
      <c r="K166" s="20"/>
      <c r="L166" s="20"/>
      <c r="M166" s="20"/>
      <c r="N166" s="293" t="str">
        <f t="shared" si="30"/>
        <v>Wybierz</v>
      </c>
      <c r="O166" s="293"/>
      <c r="P166" s="47">
        <v>5</v>
      </c>
      <c r="Q166" s="20">
        <f t="shared" si="32"/>
        <v>0</v>
      </c>
      <c r="R166" s="417">
        <f t="shared" si="33"/>
        <v>0</v>
      </c>
      <c r="S166" s="414">
        <f>SUM($D$166:$D$170)</f>
        <v>0</v>
      </c>
      <c r="T166" s="403">
        <f>(IF($D$6=4,wagi!D142,wagi!F142))*D166</f>
        <v>0</v>
      </c>
      <c r="AK166" s="300" t="s">
        <v>1427</v>
      </c>
      <c r="AL166" s="299">
        <v>3</v>
      </c>
      <c r="BO166" s="12"/>
      <c r="BP166" s="12"/>
    </row>
    <row r="167" spans="2:68" ht="20.100000000000001" customHeight="1">
      <c r="B167" s="442"/>
      <c r="C167" s="2" t="s">
        <v>98</v>
      </c>
      <c r="D167" s="35">
        <v>0</v>
      </c>
      <c r="E167" s="3">
        <f>HLOOKUP($D$21,'Cenniki korpusów'!$C$2:$AZ$322,'Cenniki korpusów'!A138,0)</f>
        <v>0</v>
      </c>
      <c r="F167" s="3">
        <f>'Wycena frontów MDF'!AT139</f>
        <v>95.94</v>
      </c>
      <c r="G167" s="3">
        <f>HLOOKUP($D$8,'Cennik Frontów MFC'!$B$2:$F$321,'Cennik Frontów MFC'!G137,0)</f>
        <v>0</v>
      </c>
      <c r="H167" s="3">
        <f t="shared" si="31"/>
        <v>0</v>
      </c>
      <c r="I167" s="3"/>
      <c r="J167" s="3"/>
      <c r="K167" s="3"/>
      <c r="L167" s="3"/>
      <c r="M167" s="3"/>
      <c r="N167" s="292" t="str">
        <f t="shared" si="30"/>
        <v>Wybierz</v>
      </c>
      <c r="O167" s="292"/>
      <c r="P167" s="45">
        <v>5</v>
      </c>
      <c r="Q167" s="3">
        <f t="shared" si="32"/>
        <v>0</v>
      </c>
      <c r="R167" s="418">
        <f t="shared" si="33"/>
        <v>0</v>
      </c>
      <c r="S167" s="414">
        <f t="shared" ref="S167:S169" si="35">SUM($D$166:$D$170)</f>
        <v>0</v>
      </c>
      <c r="T167" s="403">
        <f>(IF($D$6=4,wagi!D143,wagi!F143))*D167</f>
        <v>0</v>
      </c>
      <c r="AK167" s="300" t="s">
        <v>1428</v>
      </c>
      <c r="AL167" s="299">
        <v>3</v>
      </c>
      <c r="BO167" s="12"/>
      <c r="BP167" s="12"/>
    </row>
    <row r="168" spans="2:68" ht="20.100000000000001" customHeight="1">
      <c r="B168" s="442"/>
      <c r="C168" s="2" t="s">
        <v>99</v>
      </c>
      <c r="D168" s="35">
        <v>0</v>
      </c>
      <c r="E168" s="3">
        <f>HLOOKUP($D$21,'Cenniki korpusów'!$C$2:$AZ$322,'Cenniki korpusów'!A139,0)</f>
        <v>0</v>
      </c>
      <c r="F168" s="3">
        <f>'Wycena frontów MDF'!AT140</f>
        <v>95.94</v>
      </c>
      <c r="G168" s="3">
        <f>HLOOKUP($D$8,'Cennik Frontów MFC'!$B$2:$F$321,'Cennik Frontów MFC'!G138,0)</f>
        <v>0</v>
      </c>
      <c r="H168" s="3">
        <f t="shared" si="31"/>
        <v>0</v>
      </c>
      <c r="I168" s="3"/>
      <c r="J168" s="3"/>
      <c r="K168" s="3"/>
      <c r="L168" s="3"/>
      <c r="M168" s="3"/>
      <c r="N168" s="292" t="str">
        <f t="shared" si="30"/>
        <v>Wybierz</v>
      </c>
      <c r="O168" s="292"/>
      <c r="P168" s="45">
        <v>5</v>
      </c>
      <c r="Q168" s="3">
        <f t="shared" si="32"/>
        <v>0</v>
      </c>
      <c r="R168" s="418">
        <f t="shared" si="33"/>
        <v>0</v>
      </c>
      <c r="S168" s="414">
        <f t="shared" si="35"/>
        <v>0</v>
      </c>
      <c r="T168" s="403">
        <f>(IF($D$6=4,wagi!D144,wagi!F144))*D168</f>
        <v>0</v>
      </c>
      <c r="AK168" s="300" t="s">
        <v>1429</v>
      </c>
      <c r="AL168" s="299">
        <v>3</v>
      </c>
      <c r="BO168" s="12"/>
      <c r="BP168" s="12"/>
    </row>
    <row r="169" spans="2:68" ht="20.100000000000001" customHeight="1">
      <c r="B169" s="442"/>
      <c r="C169" s="2" t="s">
        <v>100</v>
      </c>
      <c r="D169" s="35">
        <v>0</v>
      </c>
      <c r="E169" s="3">
        <f>HLOOKUP($D$21,'Cenniki korpusów'!$C$2:$AZ$322,'Cenniki korpusów'!A140,0)</f>
        <v>0</v>
      </c>
      <c r="F169" s="3">
        <f>'Wycena frontów MDF'!AT141</f>
        <v>95.94</v>
      </c>
      <c r="G169" s="3">
        <f>HLOOKUP($D$8,'Cennik Frontów MFC'!$B$2:$F$321,'Cennik Frontów MFC'!G139,0)</f>
        <v>0</v>
      </c>
      <c r="H169" s="3">
        <f t="shared" si="31"/>
        <v>0</v>
      </c>
      <c r="I169" s="3"/>
      <c r="J169" s="3"/>
      <c r="K169" s="3"/>
      <c r="L169" s="3"/>
      <c r="M169" s="3"/>
      <c r="N169" s="292" t="str">
        <f t="shared" si="30"/>
        <v>Wybierz</v>
      </c>
      <c r="O169" s="292"/>
      <c r="P169" s="45">
        <v>5</v>
      </c>
      <c r="Q169" s="3">
        <f t="shared" si="32"/>
        <v>0</v>
      </c>
      <c r="R169" s="418">
        <f t="shared" si="33"/>
        <v>0</v>
      </c>
      <c r="S169" s="414">
        <f t="shared" si="35"/>
        <v>0</v>
      </c>
      <c r="T169" s="403">
        <f>(IF($D$6=4,wagi!D145,wagi!F145))*D169</f>
        <v>0</v>
      </c>
      <c r="AK169" s="300" t="s">
        <v>1430</v>
      </c>
      <c r="AL169" s="299">
        <v>3</v>
      </c>
      <c r="BO169" s="12"/>
      <c r="BP169" s="12"/>
    </row>
    <row r="170" spans="2:68" ht="20.100000000000001" customHeight="1" thickBot="1">
      <c r="B170" s="441"/>
      <c r="C170" s="21" t="s">
        <v>101</v>
      </c>
      <c r="D170" s="36">
        <v>0</v>
      </c>
      <c r="E170" s="22">
        <f>HLOOKUP($D$21,'Cenniki korpusów'!$C$2:$AZ$322,'Cenniki korpusów'!A141,0)</f>
        <v>0</v>
      </c>
      <c r="F170" s="22">
        <f>'Wycena frontów MDF'!AT142</f>
        <v>95.94</v>
      </c>
      <c r="G170" s="22">
        <f>HLOOKUP($D$8,'Cennik Frontów MFC'!$B$2:$F$321,'Cennik Frontów MFC'!G140,0)</f>
        <v>0</v>
      </c>
      <c r="H170" s="22">
        <f t="shared" si="31"/>
        <v>0</v>
      </c>
      <c r="I170" s="22"/>
      <c r="J170" s="22"/>
      <c r="K170" s="22"/>
      <c r="L170" s="22"/>
      <c r="M170" s="22"/>
      <c r="N170" s="294" t="str">
        <f t="shared" si="30"/>
        <v>Wybierz</v>
      </c>
      <c r="O170" s="294"/>
      <c r="P170" s="46">
        <v>5</v>
      </c>
      <c r="Q170" s="22">
        <f t="shared" si="32"/>
        <v>0</v>
      </c>
      <c r="R170" s="419">
        <f t="shared" si="33"/>
        <v>0</v>
      </c>
      <c r="S170" s="414">
        <f>SUM($D$166:$D$170)</f>
        <v>0</v>
      </c>
      <c r="T170" s="403">
        <f>(IF($D$6=4,wagi!D146,wagi!F146))*D170</f>
        <v>0</v>
      </c>
      <c r="AK170" s="300" t="s">
        <v>1431</v>
      </c>
      <c r="AL170" s="299">
        <v>3</v>
      </c>
      <c r="BO170" s="12"/>
      <c r="BP170" s="12"/>
    </row>
    <row r="171" spans="2:68" ht="99.95" customHeight="1" thickBot="1">
      <c r="B171" s="295"/>
      <c r="C171" s="24" t="s">
        <v>242</v>
      </c>
      <c r="D171" s="37">
        <v>0</v>
      </c>
      <c r="E171" s="25">
        <f>HLOOKUP($D$21,'Cenniki korpusów'!$C$2:$AZ$322,'Cenniki korpusów'!A142,0)</f>
        <v>0</v>
      </c>
      <c r="F171" s="25">
        <f>'Wycena frontów MDF'!AT143</f>
        <v>16.7895</v>
      </c>
      <c r="G171" s="25">
        <f>HLOOKUP($D$8,'Cennik Frontów MFC'!$B$2:$F$321,'Cennik Frontów MFC'!G141,0)</f>
        <v>0</v>
      </c>
      <c r="H171" s="25">
        <f t="shared" si="31"/>
        <v>0</v>
      </c>
      <c r="I171" s="25"/>
      <c r="J171" s="25"/>
      <c r="K171" s="25"/>
      <c r="L171" s="25"/>
      <c r="M171" s="25"/>
      <c r="N171" s="296" t="str">
        <f t="shared" si="30"/>
        <v>Wybierz</v>
      </c>
      <c r="O171" s="296" t="s">
        <v>319</v>
      </c>
      <c r="P171" s="48">
        <v>1</v>
      </c>
      <c r="Q171" s="25">
        <f t="shared" si="32"/>
        <v>0</v>
      </c>
      <c r="R171" s="420">
        <f t="shared" si="33"/>
        <v>0</v>
      </c>
      <c r="S171" s="414">
        <f>D171</f>
        <v>0</v>
      </c>
      <c r="T171" s="403">
        <f>(IF($D$6=4,wagi!D147,wagi!F147))*D171</f>
        <v>0</v>
      </c>
      <c r="AK171" s="300" t="s">
        <v>1432</v>
      </c>
      <c r="AL171" s="299">
        <v>3</v>
      </c>
      <c r="BO171" s="12"/>
      <c r="BP171" s="12"/>
    </row>
    <row r="172" spans="2:68" ht="20.100000000000001" customHeight="1">
      <c r="B172" s="440"/>
      <c r="C172" s="19" t="s">
        <v>102</v>
      </c>
      <c r="D172" s="34">
        <v>0</v>
      </c>
      <c r="E172" s="20">
        <f>HLOOKUP($D$21,'Cenniki korpusów'!$C$2:$AZ$322,'Cenniki korpusów'!A143,0)</f>
        <v>0</v>
      </c>
      <c r="F172" s="20">
        <f>'Wycena frontów MDF'!AT144</f>
        <v>41.973749999999995</v>
      </c>
      <c r="G172" s="20">
        <f>HLOOKUP($D$8,'Cennik Frontów MFC'!$B$2:$F$321,'Cennik Frontów MFC'!G142,0)</f>
        <v>0</v>
      </c>
      <c r="H172" s="20">
        <f t="shared" si="31"/>
        <v>0</v>
      </c>
      <c r="I172" s="20"/>
      <c r="J172" s="20"/>
      <c r="K172" s="20"/>
      <c r="L172" s="20"/>
      <c r="M172" s="20"/>
      <c r="N172" s="293" t="str">
        <f t="shared" si="30"/>
        <v>Wybierz</v>
      </c>
      <c r="O172" s="293" t="s">
        <v>319</v>
      </c>
      <c r="P172" s="47">
        <v>2</v>
      </c>
      <c r="Q172" s="20">
        <f t="shared" si="32"/>
        <v>0</v>
      </c>
      <c r="R172" s="417">
        <f t="shared" si="33"/>
        <v>0</v>
      </c>
      <c r="S172" s="414">
        <f>SUM($D$172:$D$176)</f>
        <v>0</v>
      </c>
      <c r="T172" s="403">
        <f>(IF($D$6=4,wagi!D148,wagi!F148))*D172</f>
        <v>0</v>
      </c>
      <c r="AK172" s="300" t="s">
        <v>1433</v>
      </c>
      <c r="AL172" s="299">
        <v>3</v>
      </c>
      <c r="BO172" s="12"/>
      <c r="BP172" s="12"/>
    </row>
    <row r="173" spans="2:68" ht="20.100000000000001" customHeight="1">
      <c r="B173" s="442"/>
      <c r="C173" s="2" t="s">
        <v>103</v>
      </c>
      <c r="D173" s="35">
        <v>0</v>
      </c>
      <c r="E173" s="3">
        <f>HLOOKUP($D$21,'Cenniki korpusów'!$C$2:$AZ$322,'Cenniki korpusów'!A144,0)</f>
        <v>0</v>
      </c>
      <c r="F173" s="3">
        <f>'Wycena frontów MDF'!AT145</f>
        <v>41.973749999999995</v>
      </c>
      <c r="G173" s="3">
        <f>HLOOKUP($D$8,'Cennik Frontów MFC'!$B$2:$F$321,'Cennik Frontów MFC'!G143,0)</f>
        <v>0</v>
      </c>
      <c r="H173" s="3">
        <f t="shared" si="31"/>
        <v>0</v>
      </c>
      <c r="I173" s="3"/>
      <c r="J173" s="3"/>
      <c r="K173" s="3"/>
      <c r="L173" s="3"/>
      <c r="M173" s="3"/>
      <c r="N173" s="292" t="str">
        <f t="shared" si="30"/>
        <v>Wybierz</v>
      </c>
      <c r="O173" s="292" t="s">
        <v>319</v>
      </c>
      <c r="P173" s="45">
        <v>2</v>
      </c>
      <c r="Q173" s="3">
        <f t="shared" si="32"/>
        <v>0</v>
      </c>
      <c r="R173" s="418">
        <f t="shared" si="33"/>
        <v>0</v>
      </c>
      <c r="S173" s="414">
        <f t="shared" ref="S173:S176" si="36">SUM($D$172:$D$176)</f>
        <v>0</v>
      </c>
      <c r="T173" s="403">
        <f>(IF($D$6=4,wagi!D149,wagi!F149))*D173</f>
        <v>0</v>
      </c>
      <c r="AK173" s="300" t="s">
        <v>1434</v>
      </c>
      <c r="AL173" s="299">
        <v>3</v>
      </c>
      <c r="BO173" s="12"/>
      <c r="BP173" s="12"/>
    </row>
    <row r="174" spans="2:68" ht="20.100000000000001" customHeight="1">
      <c r="B174" s="442"/>
      <c r="C174" s="2" t="s">
        <v>104</v>
      </c>
      <c r="D174" s="35">
        <v>0</v>
      </c>
      <c r="E174" s="3">
        <f>HLOOKUP($D$21,'Cenniki korpusów'!$C$2:$AZ$322,'Cenniki korpusów'!A145,0)</f>
        <v>0</v>
      </c>
      <c r="F174" s="3">
        <f>'Wycena frontów MDF'!AT146</f>
        <v>41.973749999999995</v>
      </c>
      <c r="G174" s="3">
        <f>HLOOKUP($D$8,'Cennik Frontów MFC'!$B$2:$F$321,'Cennik Frontów MFC'!G144,0)</f>
        <v>0</v>
      </c>
      <c r="H174" s="3">
        <f t="shared" si="31"/>
        <v>0</v>
      </c>
      <c r="I174" s="3"/>
      <c r="J174" s="3"/>
      <c r="K174" s="3"/>
      <c r="L174" s="3"/>
      <c r="M174" s="3"/>
      <c r="N174" s="292" t="str">
        <f t="shared" si="30"/>
        <v>Wybierz</v>
      </c>
      <c r="O174" s="292" t="s">
        <v>319</v>
      </c>
      <c r="P174" s="45">
        <v>2</v>
      </c>
      <c r="Q174" s="3">
        <f t="shared" si="32"/>
        <v>0</v>
      </c>
      <c r="R174" s="418">
        <f t="shared" si="33"/>
        <v>0</v>
      </c>
      <c r="S174" s="414">
        <f t="shared" si="36"/>
        <v>0</v>
      </c>
      <c r="T174" s="403">
        <f>(IF($D$6=4,wagi!D150,wagi!F150))*D174</f>
        <v>0</v>
      </c>
      <c r="AK174" s="300" t="s">
        <v>1435</v>
      </c>
      <c r="AL174" s="299">
        <v>3</v>
      </c>
      <c r="BO174" s="12"/>
      <c r="BP174" s="12"/>
    </row>
    <row r="175" spans="2:68" ht="20.100000000000001" customHeight="1">
      <c r="B175" s="442"/>
      <c r="C175" s="2" t="s">
        <v>105</v>
      </c>
      <c r="D175" s="35">
        <v>0</v>
      </c>
      <c r="E175" s="3">
        <f>HLOOKUP($D$21,'Cenniki korpusów'!$C$2:$AZ$322,'Cenniki korpusów'!A146,0)</f>
        <v>0</v>
      </c>
      <c r="F175" s="3">
        <f>'Wycena frontów MDF'!AT147</f>
        <v>41.973749999999995</v>
      </c>
      <c r="G175" s="3">
        <f>HLOOKUP($D$8,'Cennik Frontów MFC'!$B$2:$F$321,'Cennik Frontów MFC'!G145,0)</f>
        <v>0</v>
      </c>
      <c r="H175" s="3">
        <f t="shared" si="31"/>
        <v>0</v>
      </c>
      <c r="I175" s="3"/>
      <c r="J175" s="3"/>
      <c r="K175" s="3"/>
      <c r="L175" s="3"/>
      <c r="M175" s="3"/>
      <c r="N175" s="292" t="str">
        <f t="shared" si="30"/>
        <v>Wybierz</v>
      </c>
      <c r="O175" s="292" t="s">
        <v>319</v>
      </c>
      <c r="P175" s="45">
        <v>2</v>
      </c>
      <c r="Q175" s="3">
        <f t="shared" si="32"/>
        <v>0</v>
      </c>
      <c r="R175" s="418">
        <f t="shared" si="33"/>
        <v>0</v>
      </c>
      <c r="S175" s="414">
        <f t="shared" si="36"/>
        <v>0</v>
      </c>
      <c r="T175" s="403">
        <f>(IF($D$6=4,wagi!D151,wagi!F151))*D175</f>
        <v>0</v>
      </c>
      <c r="AK175" s="300" t="s">
        <v>1436</v>
      </c>
      <c r="AL175" s="299">
        <v>3</v>
      </c>
      <c r="BO175" s="12"/>
      <c r="BP175" s="12"/>
    </row>
    <row r="176" spans="2:68" ht="20.100000000000001" customHeight="1" thickBot="1">
      <c r="B176" s="441"/>
      <c r="C176" s="21" t="s">
        <v>106</v>
      </c>
      <c r="D176" s="36">
        <v>0</v>
      </c>
      <c r="E176" s="22">
        <f>HLOOKUP($D$21,'Cenniki korpusów'!$C$2:$AZ$322,'Cenniki korpusów'!A147,0)</f>
        <v>0</v>
      </c>
      <c r="F176" s="22">
        <f>'Wycena frontów MDF'!AT148</f>
        <v>41.973749999999995</v>
      </c>
      <c r="G176" s="22">
        <f>HLOOKUP($D$8,'Cennik Frontów MFC'!$B$2:$F$321,'Cennik Frontów MFC'!G146,0)</f>
        <v>0</v>
      </c>
      <c r="H176" s="22">
        <f t="shared" si="31"/>
        <v>0</v>
      </c>
      <c r="I176" s="22"/>
      <c r="J176" s="22"/>
      <c r="K176" s="22"/>
      <c r="L176" s="22"/>
      <c r="M176" s="22"/>
      <c r="N176" s="294" t="str">
        <f t="shared" si="30"/>
        <v>Wybierz</v>
      </c>
      <c r="O176" s="294" t="s">
        <v>319</v>
      </c>
      <c r="P176" s="46">
        <v>2</v>
      </c>
      <c r="Q176" s="22">
        <f t="shared" si="32"/>
        <v>0</v>
      </c>
      <c r="R176" s="419">
        <f t="shared" si="33"/>
        <v>0</v>
      </c>
      <c r="S176" s="414">
        <f t="shared" si="36"/>
        <v>0</v>
      </c>
      <c r="T176" s="403">
        <f>(IF($D$6=4,wagi!D152,wagi!F152))*D176</f>
        <v>0</v>
      </c>
      <c r="AK176" s="300" t="s">
        <v>1437</v>
      </c>
      <c r="AL176" s="299">
        <v>3</v>
      </c>
      <c r="BO176" s="12"/>
      <c r="BP176" s="12"/>
    </row>
    <row r="177" spans="2:68" ht="20.100000000000001" customHeight="1">
      <c r="B177" s="440"/>
      <c r="C177" s="19" t="s">
        <v>107</v>
      </c>
      <c r="D177" s="34">
        <v>0</v>
      </c>
      <c r="E177" s="20">
        <f>HLOOKUP($D$21,'Cenniki korpusów'!$C$2:$AZ$322,'Cenniki korpusów'!A148,0)</f>
        <v>0</v>
      </c>
      <c r="F177" s="20">
        <f>'Wycena frontów MDF'!AT149</f>
        <v>19.187999999999999</v>
      </c>
      <c r="G177" s="20">
        <f>HLOOKUP($D$8,'Cennik Frontów MFC'!$B$2:$F$321,'Cennik Frontów MFC'!G147,0)</f>
        <v>0</v>
      </c>
      <c r="H177" s="20">
        <f t="shared" si="31"/>
        <v>0</v>
      </c>
      <c r="I177" s="20"/>
      <c r="J177" s="20"/>
      <c r="K177" s="20"/>
      <c r="L177" s="20"/>
      <c r="M177" s="20"/>
      <c r="N177" s="293" t="str">
        <f t="shared" si="30"/>
        <v>Wybierz</v>
      </c>
      <c r="O177" s="293"/>
      <c r="P177" s="47">
        <v>1</v>
      </c>
      <c r="Q177" s="20">
        <f t="shared" si="32"/>
        <v>0</v>
      </c>
      <c r="R177" s="417">
        <f t="shared" si="33"/>
        <v>0</v>
      </c>
      <c r="S177" s="414">
        <f>SUM($D$177:$D$181)</f>
        <v>0</v>
      </c>
      <c r="T177" s="403">
        <f>(IF($D$6=4,wagi!D153,wagi!F153))*D177</f>
        <v>0</v>
      </c>
      <c r="AK177" s="300" t="s">
        <v>1438</v>
      </c>
      <c r="AL177" s="299">
        <v>3</v>
      </c>
      <c r="BO177" s="12"/>
      <c r="BP177" s="12"/>
    </row>
    <row r="178" spans="2:68" ht="20.100000000000001" customHeight="1">
      <c r="B178" s="442"/>
      <c r="C178" s="2" t="s">
        <v>108</v>
      </c>
      <c r="D178" s="35">
        <v>0</v>
      </c>
      <c r="E178" s="3">
        <f>HLOOKUP($D$21,'Cenniki korpusów'!$C$2:$AZ$322,'Cenniki korpusów'!A149,0)</f>
        <v>0</v>
      </c>
      <c r="F178" s="3">
        <f>'Wycena frontów MDF'!AT150</f>
        <v>19.187999999999999</v>
      </c>
      <c r="G178" s="3">
        <f>HLOOKUP($D$8,'Cennik Frontów MFC'!$B$2:$F$321,'Cennik Frontów MFC'!G148,0)</f>
        <v>0</v>
      </c>
      <c r="H178" s="3">
        <f t="shared" si="31"/>
        <v>0</v>
      </c>
      <c r="I178" s="3"/>
      <c r="J178" s="3"/>
      <c r="K178" s="3"/>
      <c r="L178" s="3"/>
      <c r="M178" s="3"/>
      <c r="N178" s="292" t="str">
        <f t="shared" si="30"/>
        <v>Wybierz</v>
      </c>
      <c r="O178" s="292"/>
      <c r="P178" s="45">
        <v>1</v>
      </c>
      <c r="Q178" s="3">
        <f t="shared" si="32"/>
        <v>0</v>
      </c>
      <c r="R178" s="418">
        <f t="shared" si="33"/>
        <v>0</v>
      </c>
      <c r="S178" s="414">
        <f t="shared" ref="S178:S181" si="37">SUM($D$177:$D$181)</f>
        <v>0</v>
      </c>
      <c r="T178" s="403">
        <f>(IF($D$6=4,wagi!D154,wagi!F154))*D178</f>
        <v>0</v>
      </c>
      <c r="AK178" s="300" t="s">
        <v>1439</v>
      </c>
      <c r="AL178" s="299">
        <v>3</v>
      </c>
      <c r="BO178" s="12"/>
      <c r="BP178" s="12"/>
    </row>
    <row r="179" spans="2:68" ht="20.100000000000001" customHeight="1">
      <c r="B179" s="442"/>
      <c r="C179" s="2" t="s">
        <v>109</v>
      </c>
      <c r="D179" s="35">
        <v>0</v>
      </c>
      <c r="E179" s="3">
        <f>HLOOKUP($D$21,'Cenniki korpusów'!$C$2:$AZ$322,'Cenniki korpusów'!A150,0)</f>
        <v>0</v>
      </c>
      <c r="F179" s="3">
        <f>'Wycena frontów MDF'!AT151</f>
        <v>19.187999999999999</v>
      </c>
      <c r="G179" s="3">
        <f>HLOOKUP($D$8,'Cennik Frontów MFC'!$B$2:$F$321,'Cennik Frontów MFC'!G149,0)</f>
        <v>0</v>
      </c>
      <c r="H179" s="3">
        <f t="shared" si="31"/>
        <v>0</v>
      </c>
      <c r="I179" s="3"/>
      <c r="J179" s="3"/>
      <c r="K179" s="3"/>
      <c r="L179" s="3"/>
      <c r="M179" s="3"/>
      <c r="N179" s="292" t="str">
        <f t="shared" si="30"/>
        <v>Wybierz</v>
      </c>
      <c r="O179" s="292"/>
      <c r="P179" s="45">
        <v>1</v>
      </c>
      <c r="Q179" s="3">
        <f t="shared" si="32"/>
        <v>0</v>
      </c>
      <c r="R179" s="418">
        <f t="shared" si="33"/>
        <v>0</v>
      </c>
      <c r="S179" s="414">
        <f t="shared" si="37"/>
        <v>0</v>
      </c>
      <c r="T179" s="403">
        <f>(IF($D$6=4,wagi!D155,wagi!F155))*D179</f>
        <v>0</v>
      </c>
      <c r="AK179" s="300" t="s">
        <v>1440</v>
      </c>
      <c r="AL179" s="299">
        <v>3</v>
      </c>
      <c r="BO179" s="12"/>
      <c r="BP179" s="12"/>
    </row>
    <row r="180" spans="2:68" ht="20.100000000000001" customHeight="1">
      <c r="B180" s="442"/>
      <c r="C180" s="2" t="s">
        <v>110</v>
      </c>
      <c r="D180" s="35">
        <v>0</v>
      </c>
      <c r="E180" s="3">
        <f>HLOOKUP($D$21,'Cenniki korpusów'!$C$2:$AZ$322,'Cenniki korpusów'!A151,0)</f>
        <v>0</v>
      </c>
      <c r="F180" s="3">
        <f>'Wycena frontów MDF'!AT152</f>
        <v>19.187999999999999</v>
      </c>
      <c r="G180" s="3">
        <f>HLOOKUP($D$8,'Cennik Frontów MFC'!$B$2:$F$321,'Cennik Frontów MFC'!G150,0)</f>
        <v>0</v>
      </c>
      <c r="H180" s="3">
        <f t="shared" si="31"/>
        <v>0</v>
      </c>
      <c r="I180" s="3"/>
      <c r="J180" s="3"/>
      <c r="K180" s="3"/>
      <c r="L180" s="3"/>
      <c r="M180" s="3"/>
      <c r="N180" s="292" t="str">
        <f t="shared" si="30"/>
        <v>Wybierz</v>
      </c>
      <c r="O180" s="292"/>
      <c r="P180" s="45">
        <v>1</v>
      </c>
      <c r="Q180" s="3">
        <f t="shared" si="32"/>
        <v>0</v>
      </c>
      <c r="R180" s="418">
        <f t="shared" si="33"/>
        <v>0</v>
      </c>
      <c r="S180" s="414">
        <f t="shared" si="37"/>
        <v>0</v>
      </c>
      <c r="T180" s="403">
        <f>(IF($D$6=4,wagi!D156,wagi!F156))*D180</f>
        <v>0</v>
      </c>
      <c r="AK180" s="300" t="s">
        <v>1441</v>
      </c>
      <c r="AL180" s="299">
        <v>3</v>
      </c>
      <c r="BO180" s="12"/>
      <c r="BP180" s="12"/>
    </row>
    <row r="181" spans="2:68" ht="20.100000000000001" customHeight="1" thickBot="1">
      <c r="B181" s="441"/>
      <c r="C181" s="21" t="s">
        <v>111</v>
      </c>
      <c r="D181" s="36">
        <v>0</v>
      </c>
      <c r="E181" s="22">
        <f>HLOOKUP($D$21,'Cenniki korpusów'!$C$2:$AZ$322,'Cenniki korpusów'!A152,0)</f>
        <v>0</v>
      </c>
      <c r="F181" s="22">
        <f>'Wycena frontów MDF'!AT153</f>
        <v>19.187999999999999</v>
      </c>
      <c r="G181" s="22">
        <f>HLOOKUP($D$8,'Cennik Frontów MFC'!$B$2:$F$321,'Cennik Frontów MFC'!G151,0)</f>
        <v>0</v>
      </c>
      <c r="H181" s="22">
        <f t="shared" si="31"/>
        <v>0</v>
      </c>
      <c r="I181" s="22"/>
      <c r="J181" s="22"/>
      <c r="K181" s="22"/>
      <c r="L181" s="22"/>
      <c r="M181" s="22"/>
      <c r="N181" s="294" t="str">
        <f t="shared" si="30"/>
        <v>Wybierz</v>
      </c>
      <c r="O181" s="294"/>
      <c r="P181" s="46">
        <v>1</v>
      </c>
      <c r="Q181" s="22">
        <f t="shared" si="32"/>
        <v>0</v>
      </c>
      <c r="R181" s="419">
        <f t="shared" si="33"/>
        <v>0</v>
      </c>
      <c r="S181" s="414">
        <f t="shared" si="37"/>
        <v>0</v>
      </c>
      <c r="T181" s="403">
        <f>(IF($D$6=4,wagi!D157,wagi!F157))*D181</f>
        <v>0</v>
      </c>
      <c r="AK181" s="300" t="s">
        <v>1442</v>
      </c>
      <c r="AL181" s="299">
        <v>3</v>
      </c>
      <c r="BO181" s="12"/>
      <c r="BP181" s="12"/>
    </row>
    <row r="182" spans="2:68" ht="20.100000000000001" customHeight="1">
      <c r="B182" s="440"/>
      <c r="C182" s="19" t="s">
        <v>112</v>
      </c>
      <c r="D182" s="34">
        <v>0</v>
      </c>
      <c r="E182" s="20">
        <f>HLOOKUP($D$21,'Cenniki korpusów'!$C$2:$AZ$322,'Cenniki korpusów'!A153,0)</f>
        <v>0</v>
      </c>
      <c r="F182" s="20">
        <f>'Wycena frontów MDF'!AT154</f>
        <v>41.973750000000003</v>
      </c>
      <c r="G182" s="20">
        <f>HLOOKUP($D$8,'Cennik Frontów MFC'!$B$2:$F$321,'Cennik Frontów MFC'!G152,0)</f>
        <v>0</v>
      </c>
      <c r="H182" s="20">
        <f t="shared" si="31"/>
        <v>0</v>
      </c>
      <c r="I182" s="20"/>
      <c r="J182" s="20"/>
      <c r="K182" s="20"/>
      <c r="L182" s="20"/>
      <c r="M182" s="20"/>
      <c r="N182" s="293" t="str">
        <f t="shared" si="30"/>
        <v>Wybierz</v>
      </c>
      <c r="O182" s="293" t="s">
        <v>319</v>
      </c>
      <c r="P182" s="47">
        <v>1</v>
      </c>
      <c r="Q182" s="20">
        <f t="shared" si="32"/>
        <v>0</v>
      </c>
      <c r="R182" s="417">
        <f t="shared" si="33"/>
        <v>0</v>
      </c>
      <c r="S182" s="414">
        <f>SUM($D$182:$D$186)</f>
        <v>0</v>
      </c>
      <c r="T182" s="403">
        <f>(IF($D$6=4,wagi!D158,wagi!F158))*D182</f>
        <v>0</v>
      </c>
      <c r="AK182" s="300" t="s">
        <v>1443</v>
      </c>
      <c r="AL182" s="299">
        <v>3</v>
      </c>
      <c r="BO182" s="12"/>
      <c r="BP182" s="12"/>
    </row>
    <row r="183" spans="2:68" ht="20.100000000000001" customHeight="1">
      <c r="B183" s="442"/>
      <c r="C183" s="2" t="s">
        <v>113</v>
      </c>
      <c r="D183" s="35">
        <v>0</v>
      </c>
      <c r="E183" s="3">
        <f>HLOOKUP($D$21,'Cenniki korpusów'!$C$2:$AZ$322,'Cenniki korpusów'!A154,0)</f>
        <v>0</v>
      </c>
      <c r="F183" s="3">
        <f>'Wycena frontów MDF'!AT155</f>
        <v>41.973750000000003</v>
      </c>
      <c r="G183" s="3">
        <f>HLOOKUP($D$8,'Cennik Frontów MFC'!$B$2:$F$321,'Cennik Frontów MFC'!G153,0)</f>
        <v>0</v>
      </c>
      <c r="H183" s="3">
        <f t="shared" si="31"/>
        <v>0</v>
      </c>
      <c r="I183" s="3"/>
      <c r="J183" s="3"/>
      <c r="K183" s="3"/>
      <c r="L183" s="3"/>
      <c r="M183" s="3"/>
      <c r="N183" s="292" t="str">
        <f t="shared" si="30"/>
        <v>Wybierz</v>
      </c>
      <c r="O183" s="292" t="s">
        <v>319</v>
      </c>
      <c r="P183" s="45">
        <v>1</v>
      </c>
      <c r="Q183" s="3">
        <f t="shared" si="32"/>
        <v>0</v>
      </c>
      <c r="R183" s="418">
        <f t="shared" si="33"/>
        <v>0</v>
      </c>
      <c r="S183" s="414">
        <f t="shared" ref="S183:S186" si="38">SUM($D$182:$D$186)</f>
        <v>0</v>
      </c>
      <c r="T183" s="403">
        <f>(IF($D$6=4,wagi!D159,wagi!F159))*D183</f>
        <v>0</v>
      </c>
      <c r="AK183" s="300" t="s">
        <v>1444</v>
      </c>
      <c r="AL183" s="299">
        <v>3</v>
      </c>
      <c r="BO183" s="12"/>
      <c r="BP183" s="12"/>
    </row>
    <row r="184" spans="2:68" ht="20.100000000000001" customHeight="1">
      <c r="B184" s="442"/>
      <c r="C184" s="2" t="s">
        <v>114</v>
      </c>
      <c r="D184" s="35">
        <v>0</v>
      </c>
      <c r="E184" s="3">
        <f>HLOOKUP($D$21,'Cenniki korpusów'!$C$2:$AZ$322,'Cenniki korpusów'!A155,0)</f>
        <v>0</v>
      </c>
      <c r="F184" s="3">
        <f>'Wycena frontów MDF'!AT156</f>
        <v>41.973750000000003</v>
      </c>
      <c r="G184" s="3">
        <f>HLOOKUP($D$8,'Cennik Frontów MFC'!$B$2:$F$321,'Cennik Frontów MFC'!G154,0)</f>
        <v>0</v>
      </c>
      <c r="H184" s="3">
        <f t="shared" si="31"/>
        <v>0</v>
      </c>
      <c r="I184" s="3"/>
      <c r="J184" s="3"/>
      <c r="K184" s="3"/>
      <c r="L184" s="3"/>
      <c r="M184" s="3"/>
      <c r="N184" s="292" t="str">
        <f t="shared" si="30"/>
        <v>Wybierz</v>
      </c>
      <c r="O184" s="292" t="s">
        <v>319</v>
      </c>
      <c r="P184" s="45">
        <v>1</v>
      </c>
      <c r="Q184" s="3">
        <f t="shared" si="32"/>
        <v>0</v>
      </c>
      <c r="R184" s="418">
        <f t="shared" si="33"/>
        <v>0</v>
      </c>
      <c r="S184" s="414">
        <f t="shared" si="38"/>
        <v>0</v>
      </c>
      <c r="T184" s="403">
        <f>(IF($D$6=4,wagi!D160,wagi!F160))*D184</f>
        <v>0</v>
      </c>
      <c r="AK184" s="300" t="s">
        <v>1445</v>
      </c>
      <c r="AL184" s="299">
        <v>3</v>
      </c>
      <c r="BO184" s="12"/>
      <c r="BP184" s="12"/>
    </row>
    <row r="185" spans="2:68" ht="20.100000000000001" customHeight="1">
      <c r="B185" s="442"/>
      <c r="C185" s="2" t="s">
        <v>115</v>
      </c>
      <c r="D185" s="35">
        <v>0</v>
      </c>
      <c r="E185" s="3">
        <f>HLOOKUP($D$21,'Cenniki korpusów'!$C$2:$AZ$322,'Cenniki korpusów'!A156,0)</f>
        <v>0</v>
      </c>
      <c r="F185" s="3">
        <f>'Wycena frontów MDF'!AT157</f>
        <v>41.973750000000003</v>
      </c>
      <c r="G185" s="3">
        <f>HLOOKUP($D$8,'Cennik Frontów MFC'!$B$2:$F$321,'Cennik Frontów MFC'!G155,0)</f>
        <v>0</v>
      </c>
      <c r="H185" s="3">
        <f t="shared" si="31"/>
        <v>0</v>
      </c>
      <c r="I185" s="3"/>
      <c r="J185" s="3"/>
      <c r="K185" s="3"/>
      <c r="L185" s="3"/>
      <c r="M185" s="3"/>
      <c r="N185" s="292" t="str">
        <f t="shared" si="30"/>
        <v>Wybierz</v>
      </c>
      <c r="O185" s="292" t="s">
        <v>319</v>
      </c>
      <c r="P185" s="45">
        <v>1</v>
      </c>
      <c r="Q185" s="3">
        <f t="shared" si="32"/>
        <v>0</v>
      </c>
      <c r="R185" s="418">
        <f t="shared" si="33"/>
        <v>0</v>
      </c>
      <c r="S185" s="414">
        <f t="shared" si="38"/>
        <v>0</v>
      </c>
      <c r="T185" s="403">
        <f>(IF($D$6=4,wagi!D161,wagi!F161))*D185</f>
        <v>0</v>
      </c>
      <c r="AK185" s="300" t="s">
        <v>1446</v>
      </c>
      <c r="AL185" s="299">
        <v>3</v>
      </c>
      <c r="BO185" s="12"/>
      <c r="BP185" s="12"/>
    </row>
    <row r="186" spans="2:68" ht="20.100000000000001" customHeight="1" thickBot="1">
      <c r="B186" s="441"/>
      <c r="C186" s="21" t="s">
        <v>116</v>
      </c>
      <c r="D186" s="36">
        <v>0</v>
      </c>
      <c r="E186" s="22">
        <f>HLOOKUP($D$21,'Cenniki korpusów'!$C$2:$AZ$322,'Cenniki korpusów'!A157,0)</f>
        <v>0</v>
      </c>
      <c r="F186" s="22">
        <f>'Wycena frontów MDF'!AT158</f>
        <v>41.973750000000003</v>
      </c>
      <c r="G186" s="22">
        <f>HLOOKUP($D$8,'Cennik Frontów MFC'!$B$2:$F$321,'Cennik Frontów MFC'!G156,0)</f>
        <v>0</v>
      </c>
      <c r="H186" s="22">
        <f t="shared" si="31"/>
        <v>0</v>
      </c>
      <c r="I186" s="22"/>
      <c r="J186" s="22"/>
      <c r="K186" s="22"/>
      <c r="L186" s="22"/>
      <c r="M186" s="22"/>
      <c r="N186" s="294" t="str">
        <f t="shared" si="30"/>
        <v>Wybierz</v>
      </c>
      <c r="O186" s="294" t="s">
        <v>319</v>
      </c>
      <c r="P186" s="46">
        <v>1</v>
      </c>
      <c r="Q186" s="22">
        <f t="shared" si="32"/>
        <v>0</v>
      </c>
      <c r="R186" s="419">
        <f t="shared" si="33"/>
        <v>0</v>
      </c>
      <c r="S186" s="414">
        <f t="shared" si="38"/>
        <v>0</v>
      </c>
      <c r="T186" s="403">
        <f>(IF($D$6=4,wagi!D162,wagi!F162))*D186</f>
        <v>0</v>
      </c>
      <c r="AK186" s="300" t="s">
        <v>1447</v>
      </c>
      <c r="AL186" s="299">
        <v>3</v>
      </c>
      <c r="BO186" s="12"/>
      <c r="BP186" s="12"/>
    </row>
    <row r="187" spans="2:68" ht="99.95" customHeight="1" thickBot="1">
      <c r="B187" s="295"/>
      <c r="C187" s="24" t="s">
        <v>117</v>
      </c>
      <c r="D187" s="37">
        <v>0</v>
      </c>
      <c r="E187" s="25">
        <f>HLOOKUP($D$21,'Cenniki korpusów'!$C$2:$AZ$322,'Cenniki korpusów'!A158,0)</f>
        <v>0</v>
      </c>
      <c r="F187" s="25">
        <f>'Wycena frontów MDF'!AT159</f>
        <v>33.579000000000001</v>
      </c>
      <c r="G187" s="25">
        <f>HLOOKUP($D$8,'Cennik Frontów MFC'!$B$2:$F$321,'Cennik Frontów MFC'!G157,0)</f>
        <v>0</v>
      </c>
      <c r="H187" s="25">
        <f t="shared" si="31"/>
        <v>0</v>
      </c>
      <c r="I187" s="25"/>
      <c r="J187" s="25"/>
      <c r="K187" s="25"/>
      <c r="L187" s="25"/>
      <c r="M187" s="25"/>
      <c r="N187" s="296" t="str">
        <f t="shared" si="30"/>
        <v>Wybierz</v>
      </c>
      <c r="O187" s="296" t="s">
        <v>319</v>
      </c>
      <c r="P187" s="48">
        <v>2</v>
      </c>
      <c r="Q187" s="25">
        <f t="shared" si="32"/>
        <v>0</v>
      </c>
      <c r="R187" s="420">
        <f t="shared" si="33"/>
        <v>0</v>
      </c>
      <c r="S187" s="414">
        <f t="shared" ref="S187:S192" si="39">D187</f>
        <v>0</v>
      </c>
      <c r="T187" s="403">
        <f>(IF($D$6=4,wagi!D163,wagi!F163))*D187</f>
        <v>0</v>
      </c>
      <c r="AK187" s="300" t="s">
        <v>1448</v>
      </c>
      <c r="AL187" s="299">
        <v>3</v>
      </c>
      <c r="BO187" s="12"/>
      <c r="BP187" s="12"/>
    </row>
    <row r="188" spans="2:68" ht="99.95" customHeight="1" thickBot="1">
      <c r="B188" s="295"/>
      <c r="C188" s="24" t="s">
        <v>915</v>
      </c>
      <c r="D188" s="37">
        <v>0</v>
      </c>
      <c r="E188" s="25">
        <f>HLOOKUP($D$21,'Cenniki korpusów'!$C$2:$AZ$322,'Cenniki korpusów'!A159,0)</f>
        <v>0</v>
      </c>
      <c r="F188" s="25">
        <f>'Wycena frontów MDF'!AT160</f>
        <v>33.579000000000001</v>
      </c>
      <c r="G188" s="25">
        <f>HLOOKUP($D$8,'Cennik Frontów MFC'!$B$2:$F$321,'Cennik Frontów MFC'!G158,0)</f>
        <v>0</v>
      </c>
      <c r="H188" s="25">
        <f t="shared" si="31"/>
        <v>0</v>
      </c>
      <c r="I188" s="25"/>
      <c r="J188" s="25"/>
      <c r="K188" s="25"/>
      <c r="L188" s="25"/>
      <c r="M188" s="25"/>
      <c r="N188" s="296" t="str">
        <f t="shared" si="30"/>
        <v>Wybierz</v>
      </c>
      <c r="O188" s="296" t="s">
        <v>319</v>
      </c>
      <c r="P188" s="48">
        <v>2</v>
      </c>
      <c r="Q188" s="25">
        <f t="shared" si="32"/>
        <v>0</v>
      </c>
      <c r="R188" s="420">
        <f t="shared" si="33"/>
        <v>0</v>
      </c>
      <c r="S188" s="414">
        <f t="shared" si="39"/>
        <v>0</v>
      </c>
      <c r="T188" s="403">
        <f>(IF($D$6=4,wagi!D164,wagi!F164))*D188</f>
        <v>0</v>
      </c>
      <c r="AK188" s="300" t="s">
        <v>1449</v>
      </c>
      <c r="AL188" s="299">
        <v>3</v>
      </c>
      <c r="BO188" s="12"/>
      <c r="BP188" s="12"/>
    </row>
    <row r="189" spans="2:68" ht="99.95" customHeight="1" thickBot="1">
      <c r="B189" s="295"/>
      <c r="C189" s="24" t="s">
        <v>916</v>
      </c>
      <c r="D189" s="37">
        <v>0</v>
      </c>
      <c r="E189" s="25">
        <f>HLOOKUP($D$21,'Cenniki korpusów'!$C$2:$AZ$322,'Cenniki korpusów'!A160,0)</f>
        <v>0</v>
      </c>
      <c r="F189" s="25">
        <f>'Wycena frontów MDF'!AT161</f>
        <v>35.977499999999999</v>
      </c>
      <c r="G189" s="25">
        <f>HLOOKUP($D$8,'Cennik Frontów MFC'!$B$2:$F$321,'Cennik Frontów MFC'!G159,0)</f>
        <v>0</v>
      </c>
      <c r="H189" s="25">
        <f t="shared" si="31"/>
        <v>0</v>
      </c>
      <c r="I189" s="25"/>
      <c r="J189" s="25"/>
      <c r="K189" s="25"/>
      <c r="L189" s="25"/>
      <c r="M189" s="25"/>
      <c r="N189" s="296" t="str">
        <f t="shared" si="30"/>
        <v>Wybierz</v>
      </c>
      <c r="O189" s="296" t="s">
        <v>319</v>
      </c>
      <c r="P189" s="48">
        <v>2</v>
      </c>
      <c r="Q189" s="25">
        <f t="shared" si="32"/>
        <v>0</v>
      </c>
      <c r="R189" s="420">
        <f t="shared" si="33"/>
        <v>0</v>
      </c>
      <c r="S189" s="414">
        <f t="shared" si="39"/>
        <v>0</v>
      </c>
      <c r="T189" s="403">
        <f>(IF($D$6=4,wagi!D165,wagi!F165))*D189</f>
        <v>0</v>
      </c>
      <c r="AK189" s="300" t="s">
        <v>1450</v>
      </c>
      <c r="AL189" s="299">
        <v>3</v>
      </c>
      <c r="BO189" s="12"/>
      <c r="BP189" s="12"/>
    </row>
    <row r="190" spans="2:68" ht="99.95" customHeight="1" thickBot="1">
      <c r="B190" s="295"/>
      <c r="C190" s="24" t="s">
        <v>917</v>
      </c>
      <c r="D190" s="37">
        <v>0</v>
      </c>
      <c r="E190" s="25">
        <f>HLOOKUP($D$21,'Cenniki korpusów'!$C$2:$AZ$322,'Cenniki korpusów'!A161,0)</f>
        <v>0</v>
      </c>
      <c r="F190" s="25">
        <f>'Wycena frontów MDF'!AT162</f>
        <v>55.165499999999994</v>
      </c>
      <c r="G190" s="25">
        <f>HLOOKUP($D$8,'Cennik Frontów MFC'!$B$2:$F$321,'Cennik Frontów MFC'!G160,0)</f>
        <v>0</v>
      </c>
      <c r="H190" s="25">
        <f t="shared" si="31"/>
        <v>0</v>
      </c>
      <c r="I190" s="25"/>
      <c r="J190" s="25"/>
      <c r="K190" s="25"/>
      <c r="L190" s="25"/>
      <c r="M190" s="25"/>
      <c r="N190" s="296" t="str">
        <f t="shared" si="30"/>
        <v>Wybierz</v>
      </c>
      <c r="O190" s="296" t="s">
        <v>319</v>
      </c>
      <c r="P190" s="48">
        <v>3</v>
      </c>
      <c r="Q190" s="25">
        <f t="shared" si="32"/>
        <v>0</v>
      </c>
      <c r="R190" s="420">
        <f t="shared" si="33"/>
        <v>0</v>
      </c>
      <c r="S190" s="414">
        <f t="shared" si="39"/>
        <v>0</v>
      </c>
      <c r="T190" s="403">
        <f>(IF($D$6=4,wagi!D166,wagi!F166))*D190</f>
        <v>0</v>
      </c>
      <c r="AK190" s="300" t="s">
        <v>1451</v>
      </c>
      <c r="AL190" s="299">
        <v>3</v>
      </c>
      <c r="BO190" s="12"/>
      <c r="BP190" s="12"/>
    </row>
    <row r="191" spans="2:68" ht="99.95" customHeight="1" thickBot="1">
      <c r="B191" s="295"/>
      <c r="C191" s="24" t="s">
        <v>918</v>
      </c>
      <c r="D191" s="37">
        <v>0</v>
      </c>
      <c r="E191" s="25">
        <f>HLOOKUP($D$21,'Cenniki korpusów'!$C$2:$AZ$322,'Cenniki korpusów'!A162,0)</f>
        <v>0</v>
      </c>
      <c r="F191" s="25">
        <f>'Wycena frontów MDF'!AT163</f>
        <v>57.563999999999993</v>
      </c>
      <c r="G191" s="25">
        <f>HLOOKUP($D$8,'Cennik Frontów MFC'!$B$2:$F$321,'Cennik Frontów MFC'!G161,0)</f>
        <v>0</v>
      </c>
      <c r="H191" s="25">
        <f t="shared" si="31"/>
        <v>0</v>
      </c>
      <c r="I191" s="25"/>
      <c r="J191" s="25"/>
      <c r="K191" s="25"/>
      <c r="L191" s="25"/>
      <c r="M191" s="25"/>
      <c r="N191" s="296" t="str">
        <f t="shared" si="30"/>
        <v>Wybierz</v>
      </c>
      <c r="O191" s="296" t="s">
        <v>319</v>
      </c>
      <c r="P191" s="48">
        <v>3</v>
      </c>
      <c r="Q191" s="25">
        <f t="shared" si="32"/>
        <v>0</v>
      </c>
      <c r="R191" s="420">
        <f t="shared" si="33"/>
        <v>0</v>
      </c>
      <c r="S191" s="414">
        <f t="shared" si="39"/>
        <v>0</v>
      </c>
      <c r="T191" s="403">
        <f>(IF($D$6=4,wagi!D167,wagi!F167))*D191</f>
        <v>0</v>
      </c>
      <c r="AK191" s="300" t="s">
        <v>1452</v>
      </c>
      <c r="AL191" s="299">
        <v>3</v>
      </c>
      <c r="BO191" s="12"/>
      <c r="BP191" s="12"/>
    </row>
    <row r="192" spans="2:68" ht="99.95" customHeight="1" thickBot="1">
      <c r="B192" s="295"/>
      <c r="C192" s="24" t="s">
        <v>118</v>
      </c>
      <c r="D192" s="37">
        <v>0</v>
      </c>
      <c r="E192" s="25">
        <f>HLOOKUP($D$21,'Cenniki korpusów'!$C$2:$AZ$322,'Cenniki korpusów'!A163,0)</f>
        <v>0</v>
      </c>
      <c r="F192" s="25">
        <f>'Wycena frontów MDF'!AT164</f>
        <v>41.973749999999995</v>
      </c>
      <c r="G192" s="25">
        <f>HLOOKUP($D$8,'Cennik Frontów MFC'!$B$2:$F$321,'Cennik Frontów MFC'!G162,0)</f>
        <v>0</v>
      </c>
      <c r="H192" s="25">
        <f t="shared" si="31"/>
        <v>0</v>
      </c>
      <c r="I192" s="25"/>
      <c r="J192" s="25"/>
      <c r="K192" s="25"/>
      <c r="L192" s="25"/>
      <c r="M192" s="25"/>
      <c r="N192" s="296" t="str">
        <f t="shared" si="30"/>
        <v>Wybierz</v>
      </c>
      <c r="O192" s="296" t="s">
        <v>319</v>
      </c>
      <c r="P192" s="48">
        <v>2</v>
      </c>
      <c r="Q192" s="25">
        <f t="shared" si="32"/>
        <v>0</v>
      </c>
      <c r="R192" s="420">
        <f t="shared" si="33"/>
        <v>0</v>
      </c>
      <c r="S192" s="414">
        <f t="shared" si="39"/>
        <v>0</v>
      </c>
      <c r="T192" s="403">
        <f>(IF($D$6=4,wagi!D168,wagi!F168))*D192</f>
        <v>0</v>
      </c>
      <c r="AK192" s="300" t="s">
        <v>1453</v>
      </c>
      <c r="AL192" s="299">
        <v>3</v>
      </c>
      <c r="BO192" s="12"/>
      <c r="BP192" s="12"/>
    </row>
    <row r="193" spans="2:68" ht="20.100000000000001" customHeight="1">
      <c r="B193" s="440"/>
      <c r="C193" s="19" t="s">
        <v>119</v>
      </c>
      <c r="D193" s="34">
        <v>0</v>
      </c>
      <c r="E193" s="20">
        <f>HLOOKUP($D$21,'Cenniki korpusów'!$C$2:$AZ$322,'Cenniki korpusów'!A164,0)</f>
        <v>0</v>
      </c>
      <c r="F193" s="20">
        <f>'Wycena frontów MDF'!AT165</f>
        <v>41.973749999999995</v>
      </c>
      <c r="G193" s="20">
        <f>HLOOKUP($D$8,'Cennik Frontów MFC'!$B$2:$F$321,'Cennik Frontów MFC'!G163,0)</f>
        <v>0</v>
      </c>
      <c r="H193" s="20">
        <f t="shared" si="31"/>
        <v>0</v>
      </c>
      <c r="I193" s="20"/>
      <c r="J193" s="20"/>
      <c r="K193" s="20"/>
      <c r="L193" s="20"/>
      <c r="M193" s="20"/>
      <c r="N193" s="293" t="str">
        <f t="shared" si="30"/>
        <v>Wybierz</v>
      </c>
      <c r="O193" s="293" t="s">
        <v>319</v>
      </c>
      <c r="P193" s="47">
        <v>2</v>
      </c>
      <c r="Q193" s="20">
        <f t="shared" si="32"/>
        <v>0</v>
      </c>
      <c r="R193" s="417">
        <f t="shared" si="33"/>
        <v>0</v>
      </c>
      <c r="S193" s="414">
        <f>SUM($D$193:$D$197)</f>
        <v>0</v>
      </c>
      <c r="T193" s="403">
        <f>(IF($D$6=4,wagi!D169,wagi!F169))*D193</f>
        <v>0</v>
      </c>
      <c r="AK193" s="300" t="s">
        <v>1454</v>
      </c>
      <c r="AL193" s="299">
        <v>3</v>
      </c>
      <c r="BO193" s="12"/>
      <c r="BP193" s="12"/>
    </row>
    <row r="194" spans="2:68" ht="20.100000000000001" customHeight="1">
      <c r="B194" s="442"/>
      <c r="C194" s="2" t="s">
        <v>120</v>
      </c>
      <c r="D194" s="35">
        <v>0</v>
      </c>
      <c r="E194" s="3">
        <f>HLOOKUP($D$21,'Cenniki korpusów'!$C$2:$AZ$322,'Cenniki korpusów'!A165,0)</f>
        <v>0</v>
      </c>
      <c r="F194" s="3">
        <f>'Wycena frontów MDF'!AT166</f>
        <v>41.973749999999995</v>
      </c>
      <c r="G194" s="3">
        <f>HLOOKUP($D$8,'Cennik Frontów MFC'!$B$2:$F$321,'Cennik Frontów MFC'!G164,0)</f>
        <v>0</v>
      </c>
      <c r="H194" s="3">
        <f t="shared" si="31"/>
        <v>0</v>
      </c>
      <c r="I194" s="3"/>
      <c r="J194" s="3"/>
      <c r="K194" s="3"/>
      <c r="L194" s="3"/>
      <c r="M194" s="3"/>
      <c r="N194" s="292" t="str">
        <f t="shared" si="30"/>
        <v>Wybierz</v>
      </c>
      <c r="O194" s="292" t="s">
        <v>319</v>
      </c>
      <c r="P194" s="45">
        <v>2</v>
      </c>
      <c r="Q194" s="3">
        <f t="shared" si="32"/>
        <v>0</v>
      </c>
      <c r="R194" s="418">
        <f t="shared" si="33"/>
        <v>0</v>
      </c>
      <c r="S194" s="414">
        <f t="shared" ref="S194:S197" si="40">SUM($D$193:$D$197)</f>
        <v>0</v>
      </c>
      <c r="T194" s="403">
        <f>(IF($D$6=4,wagi!D170,wagi!F170))*D194</f>
        <v>0</v>
      </c>
      <c r="AK194" s="300" t="s">
        <v>1455</v>
      </c>
      <c r="AL194" s="299">
        <v>3</v>
      </c>
      <c r="BO194" s="12"/>
      <c r="BP194" s="12"/>
    </row>
    <row r="195" spans="2:68" ht="20.100000000000001" customHeight="1">
      <c r="B195" s="442"/>
      <c r="C195" s="2" t="s">
        <v>121</v>
      </c>
      <c r="D195" s="35">
        <v>0</v>
      </c>
      <c r="E195" s="3">
        <f>HLOOKUP($D$21,'Cenniki korpusów'!$C$2:$AZ$322,'Cenniki korpusów'!A166,0)</f>
        <v>0</v>
      </c>
      <c r="F195" s="3">
        <f>'Wycena frontów MDF'!AT167</f>
        <v>41.973749999999995</v>
      </c>
      <c r="G195" s="3">
        <f>HLOOKUP($D$8,'Cennik Frontów MFC'!$B$2:$F$321,'Cennik Frontów MFC'!G165,0)</f>
        <v>0</v>
      </c>
      <c r="H195" s="3">
        <f t="shared" si="31"/>
        <v>0</v>
      </c>
      <c r="I195" s="3"/>
      <c r="J195" s="3"/>
      <c r="K195" s="3"/>
      <c r="L195" s="3"/>
      <c r="M195" s="3"/>
      <c r="N195" s="292" t="str">
        <f t="shared" si="30"/>
        <v>Wybierz</v>
      </c>
      <c r="O195" s="292" t="s">
        <v>319</v>
      </c>
      <c r="P195" s="45">
        <v>2</v>
      </c>
      <c r="Q195" s="3">
        <f t="shared" si="32"/>
        <v>0</v>
      </c>
      <c r="R195" s="418">
        <f t="shared" si="33"/>
        <v>0</v>
      </c>
      <c r="S195" s="414">
        <f t="shared" si="40"/>
        <v>0</v>
      </c>
      <c r="T195" s="403">
        <f>(IF($D$6=4,wagi!D171,wagi!F171))*D195</f>
        <v>0</v>
      </c>
      <c r="AK195" s="300" t="s">
        <v>1456</v>
      </c>
      <c r="AL195" s="299">
        <v>3</v>
      </c>
      <c r="BO195" s="12"/>
      <c r="BP195" s="12"/>
    </row>
    <row r="196" spans="2:68" ht="20.100000000000001" customHeight="1">
      <c r="B196" s="442"/>
      <c r="C196" s="2" t="s">
        <v>122</v>
      </c>
      <c r="D196" s="35">
        <v>0</v>
      </c>
      <c r="E196" s="3">
        <f>HLOOKUP($D$21,'Cenniki korpusów'!$C$2:$AZ$322,'Cenniki korpusów'!A167,0)</f>
        <v>0</v>
      </c>
      <c r="F196" s="3">
        <f>'Wycena frontów MDF'!AT168</f>
        <v>41.973749999999995</v>
      </c>
      <c r="G196" s="3">
        <f>HLOOKUP($D$8,'Cennik Frontów MFC'!$B$2:$F$321,'Cennik Frontów MFC'!G166,0)</f>
        <v>0</v>
      </c>
      <c r="H196" s="3">
        <f t="shared" si="31"/>
        <v>0</v>
      </c>
      <c r="I196" s="3"/>
      <c r="J196" s="3"/>
      <c r="K196" s="3"/>
      <c r="L196" s="3"/>
      <c r="M196" s="3"/>
      <c r="N196" s="292" t="str">
        <f t="shared" si="30"/>
        <v>Wybierz</v>
      </c>
      <c r="O196" s="292" t="s">
        <v>319</v>
      </c>
      <c r="P196" s="45">
        <v>2</v>
      </c>
      <c r="Q196" s="3">
        <f t="shared" si="32"/>
        <v>0</v>
      </c>
      <c r="R196" s="418">
        <f t="shared" si="33"/>
        <v>0</v>
      </c>
      <c r="S196" s="414">
        <f t="shared" si="40"/>
        <v>0</v>
      </c>
      <c r="T196" s="403">
        <f>(IF($D$6=4,wagi!D172,wagi!F172))*D196</f>
        <v>0</v>
      </c>
      <c r="AK196" s="300" t="s">
        <v>1457</v>
      </c>
      <c r="AL196" s="299">
        <v>3</v>
      </c>
      <c r="BO196" s="12"/>
      <c r="BP196" s="12"/>
    </row>
    <row r="197" spans="2:68" ht="20.100000000000001" customHeight="1" thickBot="1">
      <c r="B197" s="441"/>
      <c r="C197" s="21" t="s">
        <v>123</v>
      </c>
      <c r="D197" s="36">
        <v>0</v>
      </c>
      <c r="E197" s="22">
        <f>HLOOKUP($D$21,'Cenniki korpusów'!$C$2:$AZ$322,'Cenniki korpusów'!A168,0)</f>
        <v>0</v>
      </c>
      <c r="F197" s="22">
        <f>'Wycena frontów MDF'!AT169</f>
        <v>41.973749999999995</v>
      </c>
      <c r="G197" s="22">
        <f>HLOOKUP($D$8,'Cennik Frontów MFC'!$B$2:$F$321,'Cennik Frontów MFC'!G167,0)</f>
        <v>0</v>
      </c>
      <c r="H197" s="22">
        <f t="shared" si="31"/>
        <v>0</v>
      </c>
      <c r="I197" s="22"/>
      <c r="J197" s="22"/>
      <c r="K197" s="22"/>
      <c r="L197" s="22"/>
      <c r="M197" s="22"/>
      <c r="N197" s="294" t="str">
        <f t="shared" si="30"/>
        <v>Wybierz</v>
      </c>
      <c r="O197" s="294" t="s">
        <v>319</v>
      </c>
      <c r="P197" s="46">
        <v>2</v>
      </c>
      <c r="Q197" s="22">
        <f t="shared" si="32"/>
        <v>0</v>
      </c>
      <c r="R197" s="419">
        <f t="shared" si="33"/>
        <v>0</v>
      </c>
      <c r="S197" s="414">
        <f t="shared" si="40"/>
        <v>0</v>
      </c>
      <c r="T197" s="403">
        <f>(IF($D$6=4,wagi!D173,wagi!F173))*D197</f>
        <v>0</v>
      </c>
      <c r="AK197" s="300" t="s">
        <v>1458</v>
      </c>
      <c r="AL197" s="299">
        <v>3</v>
      </c>
      <c r="BO197" s="12"/>
      <c r="BP197" s="12"/>
    </row>
    <row r="198" spans="2:68" ht="20.100000000000001" customHeight="1">
      <c r="B198" s="440"/>
      <c r="C198" s="19" t="s">
        <v>124</v>
      </c>
      <c r="D198" s="34">
        <v>0</v>
      </c>
      <c r="E198" s="20">
        <f>HLOOKUP($D$21,'Cenniki korpusów'!$C$2:$AZ$322,'Cenniki korpusów'!A169,0)</f>
        <v>0</v>
      </c>
      <c r="F198" s="20">
        <f>'Wycena frontów MDF'!AT170</f>
        <v>19.187999999999999</v>
      </c>
      <c r="G198" s="20">
        <f>HLOOKUP($D$8,'Cennik Frontów MFC'!$B$2:$F$321,'Cennik Frontów MFC'!G168,0)</f>
        <v>0</v>
      </c>
      <c r="H198" s="20">
        <f t="shared" si="31"/>
        <v>0</v>
      </c>
      <c r="I198" s="20"/>
      <c r="J198" s="20"/>
      <c r="K198" s="20"/>
      <c r="L198" s="20"/>
      <c r="M198" s="20"/>
      <c r="N198" s="293" t="str">
        <f t="shared" si="30"/>
        <v>Wybierz</v>
      </c>
      <c r="O198" s="293"/>
      <c r="P198" s="47">
        <v>1</v>
      </c>
      <c r="Q198" s="20">
        <f t="shared" si="32"/>
        <v>0</v>
      </c>
      <c r="R198" s="417">
        <f t="shared" si="33"/>
        <v>0</v>
      </c>
      <c r="S198" s="414">
        <f>SUM($D$198:$D$202)</f>
        <v>0</v>
      </c>
      <c r="T198" s="403">
        <f>(IF($D$6=4,wagi!D174,wagi!F174))*D198</f>
        <v>0</v>
      </c>
      <c r="AK198" s="300" t="s">
        <v>1459</v>
      </c>
      <c r="AL198" s="299">
        <v>3</v>
      </c>
      <c r="BO198" s="12"/>
      <c r="BP198" s="12"/>
    </row>
    <row r="199" spans="2:68" ht="20.100000000000001" customHeight="1">
      <c r="B199" s="442"/>
      <c r="C199" s="2" t="s">
        <v>125</v>
      </c>
      <c r="D199" s="35">
        <v>0</v>
      </c>
      <c r="E199" s="3">
        <f>HLOOKUP($D$21,'Cenniki korpusów'!$C$2:$AZ$322,'Cenniki korpusów'!A170,0)</f>
        <v>0</v>
      </c>
      <c r="F199" s="3">
        <f>'Wycena frontów MDF'!AT171</f>
        <v>19.187999999999999</v>
      </c>
      <c r="G199" s="3">
        <f>HLOOKUP($D$8,'Cennik Frontów MFC'!$B$2:$F$321,'Cennik Frontów MFC'!G169,0)</f>
        <v>0</v>
      </c>
      <c r="H199" s="3">
        <f t="shared" si="31"/>
        <v>0</v>
      </c>
      <c r="I199" s="3"/>
      <c r="J199" s="3"/>
      <c r="K199" s="3"/>
      <c r="L199" s="3"/>
      <c r="M199" s="3"/>
      <c r="N199" s="292" t="str">
        <f t="shared" si="30"/>
        <v>Wybierz</v>
      </c>
      <c r="O199" s="292"/>
      <c r="P199" s="45">
        <v>1</v>
      </c>
      <c r="Q199" s="3">
        <f t="shared" si="32"/>
        <v>0</v>
      </c>
      <c r="R199" s="418">
        <f t="shared" si="33"/>
        <v>0</v>
      </c>
      <c r="S199" s="414">
        <f t="shared" ref="S199:S202" si="41">SUM($D$198:$D$202)</f>
        <v>0</v>
      </c>
      <c r="T199" s="403">
        <f>(IF($D$6=4,wagi!D175,wagi!F175))*D199</f>
        <v>0</v>
      </c>
      <c r="AK199" s="300" t="s">
        <v>1460</v>
      </c>
      <c r="AL199" s="299">
        <v>3</v>
      </c>
      <c r="BO199" s="12"/>
      <c r="BP199" s="12"/>
    </row>
    <row r="200" spans="2:68" ht="20.100000000000001" customHeight="1">
      <c r="B200" s="442"/>
      <c r="C200" s="2" t="s">
        <v>126</v>
      </c>
      <c r="D200" s="35">
        <v>0</v>
      </c>
      <c r="E200" s="3">
        <f>HLOOKUP($D$21,'Cenniki korpusów'!$C$2:$AZ$322,'Cenniki korpusów'!A171,0)</f>
        <v>0</v>
      </c>
      <c r="F200" s="3">
        <f>'Wycena frontów MDF'!AT172</f>
        <v>19.187999999999999</v>
      </c>
      <c r="G200" s="3">
        <f>HLOOKUP($D$8,'Cennik Frontów MFC'!$B$2:$F$321,'Cennik Frontów MFC'!G170,0)</f>
        <v>0</v>
      </c>
      <c r="H200" s="3">
        <f t="shared" si="31"/>
        <v>0</v>
      </c>
      <c r="I200" s="3"/>
      <c r="J200" s="3"/>
      <c r="K200" s="3"/>
      <c r="L200" s="3"/>
      <c r="M200" s="3"/>
      <c r="N200" s="292" t="str">
        <f t="shared" si="30"/>
        <v>Wybierz</v>
      </c>
      <c r="O200" s="292"/>
      <c r="P200" s="45">
        <v>1</v>
      </c>
      <c r="Q200" s="3">
        <f t="shared" si="32"/>
        <v>0</v>
      </c>
      <c r="R200" s="418">
        <f t="shared" si="33"/>
        <v>0</v>
      </c>
      <c r="S200" s="414">
        <f t="shared" si="41"/>
        <v>0</v>
      </c>
      <c r="T200" s="403">
        <f>(IF($D$6=4,wagi!D176,wagi!F176))*D200</f>
        <v>0</v>
      </c>
      <c r="AK200" s="300" t="s">
        <v>1461</v>
      </c>
      <c r="AL200" s="299">
        <v>3</v>
      </c>
      <c r="BO200" s="12"/>
      <c r="BP200" s="12"/>
    </row>
    <row r="201" spans="2:68" ht="20.100000000000001" customHeight="1">
      <c r="B201" s="442"/>
      <c r="C201" s="2" t="s">
        <v>127</v>
      </c>
      <c r="D201" s="35">
        <v>0</v>
      </c>
      <c r="E201" s="3">
        <f>HLOOKUP($D$21,'Cenniki korpusów'!$C$2:$AZ$322,'Cenniki korpusów'!A172,0)</f>
        <v>0</v>
      </c>
      <c r="F201" s="3">
        <f>'Wycena frontów MDF'!AT173</f>
        <v>19.187999999999999</v>
      </c>
      <c r="G201" s="3">
        <f>HLOOKUP($D$8,'Cennik Frontów MFC'!$B$2:$F$321,'Cennik Frontów MFC'!G171,0)</f>
        <v>0</v>
      </c>
      <c r="H201" s="3">
        <f t="shared" si="31"/>
        <v>0</v>
      </c>
      <c r="I201" s="3"/>
      <c r="J201" s="3"/>
      <c r="K201" s="3"/>
      <c r="L201" s="3"/>
      <c r="M201" s="3"/>
      <c r="N201" s="292" t="str">
        <f t="shared" si="30"/>
        <v>Wybierz</v>
      </c>
      <c r="O201" s="292"/>
      <c r="P201" s="45">
        <v>1</v>
      </c>
      <c r="Q201" s="3">
        <f t="shared" si="32"/>
        <v>0</v>
      </c>
      <c r="R201" s="418">
        <f t="shared" si="33"/>
        <v>0</v>
      </c>
      <c r="S201" s="414">
        <f t="shared" si="41"/>
        <v>0</v>
      </c>
      <c r="T201" s="403">
        <f>(IF($D$6=4,wagi!D177,wagi!F177))*D201</f>
        <v>0</v>
      </c>
      <c r="AK201" s="300" t="s">
        <v>1462</v>
      </c>
      <c r="AL201" s="299">
        <v>3</v>
      </c>
      <c r="BO201" s="12"/>
      <c r="BP201" s="12"/>
    </row>
    <row r="202" spans="2:68" ht="20.100000000000001" customHeight="1" thickBot="1">
      <c r="B202" s="441"/>
      <c r="C202" s="21" t="s">
        <v>128</v>
      </c>
      <c r="D202" s="36">
        <v>0</v>
      </c>
      <c r="E202" s="22">
        <f>HLOOKUP($D$21,'Cenniki korpusów'!$C$2:$AZ$322,'Cenniki korpusów'!A173,0)</f>
        <v>0</v>
      </c>
      <c r="F202" s="22">
        <f>'Wycena frontów MDF'!AT174</f>
        <v>19.187999999999999</v>
      </c>
      <c r="G202" s="22">
        <f>HLOOKUP($D$8,'Cennik Frontów MFC'!$B$2:$F$321,'Cennik Frontów MFC'!G172,0)</f>
        <v>0</v>
      </c>
      <c r="H202" s="22">
        <f t="shared" si="31"/>
        <v>0</v>
      </c>
      <c r="I202" s="22"/>
      <c r="J202" s="22"/>
      <c r="K202" s="22"/>
      <c r="L202" s="22"/>
      <c r="M202" s="22"/>
      <c r="N202" s="294" t="str">
        <f t="shared" si="30"/>
        <v>Wybierz</v>
      </c>
      <c r="O202" s="294"/>
      <c r="P202" s="46">
        <v>1</v>
      </c>
      <c r="Q202" s="22">
        <f t="shared" si="32"/>
        <v>0</v>
      </c>
      <c r="R202" s="419">
        <f t="shared" si="33"/>
        <v>0</v>
      </c>
      <c r="S202" s="414">
        <f t="shared" si="41"/>
        <v>0</v>
      </c>
      <c r="T202" s="403">
        <f>(IF($D$6=4,wagi!D178,wagi!F178))*D202</f>
        <v>0</v>
      </c>
      <c r="AK202" s="300" t="s">
        <v>1463</v>
      </c>
      <c r="AL202" s="299">
        <v>3</v>
      </c>
      <c r="BO202" s="12"/>
      <c r="BP202" s="12"/>
    </row>
    <row r="203" spans="2:68" ht="20.100000000000001" customHeight="1">
      <c r="B203" s="440"/>
      <c r="C203" s="19" t="s">
        <v>129</v>
      </c>
      <c r="D203" s="34">
        <v>0</v>
      </c>
      <c r="E203" s="20">
        <f>HLOOKUP($D$21,'Cenniki korpusów'!$C$2:$AZ$322,'Cenniki korpusów'!A174,0)</f>
        <v>0</v>
      </c>
      <c r="F203" s="20">
        <f>'Wycena frontów MDF'!AT175</f>
        <v>41.973750000000003</v>
      </c>
      <c r="G203" s="20">
        <f>HLOOKUP($D$8,'Cennik Frontów MFC'!$B$2:$F$321,'Cennik Frontów MFC'!G173,0)</f>
        <v>0</v>
      </c>
      <c r="H203" s="20">
        <f t="shared" si="31"/>
        <v>0</v>
      </c>
      <c r="I203" s="20"/>
      <c r="J203" s="20"/>
      <c r="K203" s="20"/>
      <c r="L203" s="20"/>
      <c r="M203" s="20"/>
      <c r="N203" s="293" t="str">
        <f t="shared" si="30"/>
        <v>Wybierz</v>
      </c>
      <c r="O203" s="293" t="s">
        <v>319</v>
      </c>
      <c r="P203" s="47">
        <v>1</v>
      </c>
      <c r="Q203" s="20">
        <f t="shared" si="32"/>
        <v>0</v>
      </c>
      <c r="R203" s="417">
        <f t="shared" si="33"/>
        <v>0</v>
      </c>
      <c r="S203" s="414">
        <f>SUM($D$203:$D$207)</f>
        <v>0</v>
      </c>
      <c r="T203" s="403">
        <f>(IF($D$6=4,wagi!D179,wagi!F179))*D203</f>
        <v>0</v>
      </c>
      <c r="AK203" s="300" t="s">
        <v>1464</v>
      </c>
      <c r="AL203" s="299">
        <v>3</v>
      </c>
      <c r="BO203" s="12"/>
      <c r="BP203" s="12"/>
    </row>
    <row r="204" spans="2:68" ht="20.100000000000001" customHeight="1">
      <c r="B204" s="442"/>
      <c r="C204" s="2" t="s">
        <v>130</v>
      </c>
      <c r="D204" s="35">
        <v>0</v>
      </c>
      <c r="E204" s="3">
        <f>HLOOKUP($D$21,'Cenniki korpusów'!$C$2:$AZ$322,'Cenniki korpusów'!A175,0)</f>
        <v>0</v>
      </c>
      <c r="F204" s="3">
        <f>'Wycena frontów MDF'!AT176</f>
        <v>41.973750000000003</v>
      </c>
      <c r="G204" s="3">
        <f>HLOOKUP($D$8,'Cennik Frontów MFC'!$B$2:$F$321,'Cennik Frontów MFC'!G174,0)</f>
        <v>0</v>
      </c>
      <c r="H204" s="3">
        <f t="shared" si="31"/>
        <v>0</v>
      </c>
      <c r="I204" s="3"/>
      <c r="J204" s="3"/>
      <c r="K204" s="3"/>
      <c r="L204" s="3"/>
      <c r="M204" s="3"/>
      <c r="N204" s="292" t="str">
        <f t="shared" si="30"/>
        <v>Wybierz</v>
      </c>
      <c r="O204" s="292" t="s">
        <v>319</v>
      </c>
      <c r="P204" s="45">
        <v>1</v>
      </c>
      <c r="Q204" s="3">
        <f t="shared" si="32"/>
        <v>0</v>
      </c>
      <c r="R204" s="418">
        <f t="shared" si="33"/>
        <v>0</v>
      </c>
      <c r="S204" s="414">
        <f t="shared" ref="S204:S207" si="42">SUM($D$203:$D$207)</f>
        <v>0</v>
      </c>
      <c r="T204" s="403">
        <f>(IF($D$6=4,wagi!D180,wagi!F180))*D204</f>
        <v>0</v>
      </c>
      <c r="AK204" s="300" t="s">
        <v>1465</v>
      </c>
      <c r="AL204" s="299">
        <v>3</v>
      </c>
      <c r="BO204" s="12"/>
      <c r="BP204" s="12"/>
    </row>
    <row r="205" spans="2:68" ht="20.100000000000001" customHeight="1">
      <c r="B205" s="442"/>
      <c r="C205" s="2" t="s">
        <v>131</v>
      </c>
      <c r="D205" s="35">
        <v>0</v>
      </c>
      <c r="E205" s="3">
        <f>HLOOKUP($D$21,'Cenniki korpusów'!$C$2:$AZ$322,'Cenniki korpusów'!A176,0)</f>
        <v>0</v>
      </c>
      <c r="F205" s="3">
        <f>'Wycena frontów MDF'!AT177</f>
        <v>41.973750000000003</v>
      </c>
      <c r="G205" s="3">
        <f>HLOOKUP($D$8,'Cennik Frontów MFC'!$B$2:$F$321,'Cennik Frontów MFC'!G175,0)</f>
        <v>0</v>
      </c>
      <c r="H205" s="3">
        <f t="shared" si="31"/>
        <v>0</v>
      </c>
      <c r="I205" s="3"/>
      <c r="J205" s="3"/>
      <c r="K205" s="3"/>
      <c r="L205" s="3"/>
      <c r="M205" s="3"/>
      <c r="N205" s="292" t="str">
        <f t="shared" si="30"/>
        <v>Wybierz</v>
      </c>
      <c r="O205" s="292" t="s">
        <v>319</v>
      </c>
      <c r="P205" s="45">
        <v>1</v>
      </c>
      <c r="Q205" s="3">
        <f t="shared" si="32"/>
        <v>0</v>
      </c>
      <c r="R205" s="418">
        <f t="shared" si="33"/>
        <v>0</v>
      </c>
      <c r="S205" s="414">
        <f t="shared" si="42"/>
        <v>0</v>
      </c>
      <c r="T205" s="403">
        <f>(IF($D$6=4,wagi!D181,wagi!F181))*D205</f>
        <v>0</v>
      </c>
      <c r="AK205" s="300" t="s">
        <v>1466</v>
      </c>
      <c r="AL205" s="299">
        <v>3</v>
      </c>
      <c r="BO205" s="12"/>
      <c r="BP205" s="12"/>
    </row>
    <row r="206" spans="2:68" ht="20.100000000000001" customHeight="1">
      <c r="B206" s="442"/>
      <c r="C206" s="2" t="s">
        <v>132</v>
      </c>
      <c r="D206" s="35">
        <v>0</v>
      </c>
      <c r="E206" s="3">
        <f>HLOOKUP($D$21,'Cenniki korpusów'!$C$2:$AZ$322,'Cenniki korpusów'!A177,0)</f>
        <v>0</v>
      </c>
      <c r="F206" s="3">
        <f>'Wycena frontów MDF'!AT178</f>
        <v>41.973750000000003</v>
      </c>
      <c r="G206" s="3">
        <f>HLOOKUP($D$8,'Cennik Frontów MFC'!$B$2:$F$321,'Cennik Frontów MFC'!G176,0)</f>
        <v>0</v>
      </c>
      <c r="H206" s="3">
        <f t="shared" si="31"/>
        <v>0</v>
      </c>
      <c r="I206" s="3"/>
      <c r="J206" s="3"/>
      <c r="K206" s="3"/>
      <c r="L206" s="3"/>
      <c r="M206" s="3"/>
      <c r="N206" s="292" t="str">
        <f t="shared" si="30"/>
        <v>Wybierz</v>
      </c>
      <c r="O206" s="292" t="s">
        <v>319</v>
      </c>
      <c r="P206" s="45">
        <v>1</v>
      </c>
      <c r="Q206" s="3">
        <f t="shared" si="32"/>
        <v>0</v>
      </c>
      <c r="R206" s="418">
        <f t="shared" si="33"/>
        <v>0</v>
      </c>
      <c r="S206" s="414">
        <f t="shared" si="42"/>
        <v>0</v>
      </c>
      <c r="T206" s="403">
        <f>(IF($D$6=4,wagi!D182,wagi!F182))*D206</f>
        <v>0</v>
      </c>
      <c r="AK206" s="300" t="s">
        <v>1467</v>
      </c>
      <c r="AL206" s="299">
        <v>3</v>
      </c>
      <c r="BO206" s="12"/>
      <c r="BP206" s="12"/>
    </row>
    <row r="207" spans="2:68" ht="20.100000000000001" customHeight="1" thickBot="1">
      <c r="B207" s="441"/>
      <c r="C207" s="21" t="s">
        <v>133</v>
      </c>
      <c r="D207" s="36">
        <v>0</v>
      </c>
      <c r="E207" s="22">
        <f>HLOOKUP($D$21,'Cenniki korpusów'!$C$2:$AZ$322,'Cenniki korpusów'!A178,0)</f>
        <v>0</v>
      </c>
      <c r="F207" s="22">
        <f>'Wycena frontów MDF'!AT179</f>
        <v>41.973750000000003</v>
      </c>
      <c r="G207" s="22">
        <f>HLOOKUP($D$8,'Cennik Frontów MFC'!$B$2:$F$321,'Cennik Frontów MFC'!G177,0)</f>
        <v>0</v>
      </c>
      <c r="H207" s="22">
        <f t="shared" si="31"/>
        <v>0</v>
      </c>
      <c r="I207" s="22"/>
      <c r="J207" s="22"/>
      <c r="K207" s="22"/>
      <c r="L207" s="22"/>
      <c r="M207" s="22"/>
      <c r="N207" s="294" t="str">
        <f t="shared" si="30"/>
        <v>Wybierz</v>
      </c>
      <c r="O207" s="294" t="s">
        <v>319</v>
      </c>
      <c r="P207" s="46">
        <v>1</v>
      </c>
      <c r="Q207" s="22">
        <f t="shared" si="32"/>
        <v>0</v>
      </c>
      <c r="R207" s="419">
        <f t="shared" si="33"/>
        <v>0</v>
      </c>
      <c r="S207" s="414">
        <f t="shared" si="42"/>
        <v>0</v>
      </c>
      <c r="T207" s="403">
        <f>(IF($D$6=4,wagi!D183,wagi!F183))*D207</f>
        <v>0</v>
      </c>
      <c r="AK207" s="300" t="s">
        <v>1468</v>
      </c>
      <c r="AL207" s="299">
        <v>3</v>
      </c>
      <c r="BO207" s="12"/>
      <c r="BP207" s="12"/>
    </row>
    <row r="208" spans="2:68" ht="99.95" customHeight="1" thickBot="1">
      <c r="B208" s="295"/>
      <c r="C208" s="24" t="s">
        <v>134</v>
      </c>
      <c r="D208" s="37">
        <v>0</v>
      </c>
      <c r="E208" s="25">
        <f>HLOOKUP($D$21,'Cenniki korpusów'!$C$2:$AZ$322,'Cenniki korpusów'!A179,0)</f>
        <v>0</v>
      </c>
      <c r="F208" s="25">
        <f>'Wycena frontów MDF'!AT180</f>
        <v>33.579000000000001</v>
      </c>
      <c r="G208" s="25">
        <f>HLOOKUP($D$8,'Cennik Frontów MFC'!$B$2:$F$321,'Cennik Frontów MFC'!G178,0)</f>
        <v>0</v>
      </c>
      <c r="H208" s="25">
        <f t="shared" si="31"/>
        <v>0</v>
      </c>
      <c r="I208" s="25"/>
      <c r="J208" s="25"/>
      <c r="K208" s="25"/>
      <c r="L208" s="25"/>
      <c r="M208" s="25"/>
      <c r="N208" s="296" t="str">
        <f t="shared" si="30"/>
        <v>Wybierz</v>
      </c>
      <c r="O208" s="296" t="s">
        <v>319</v>
      </c>
      <c r="P208" s="48">
        <v>2</v>
      </c>
      <c r="Q208" s="25">
        <f t="shared" si="32"/>
        <v>0</v>
      </c>
      <c r="R208" s="420">
        <f t="shared" si="33"/>
        <v>0</v>
      </c>
      <c r="S208" s="414">
        <f t="shared" ref="S208:S215" si="43">D208</f>
        <v>0</v>
      </c>
      <c r="T208" s="403">
        <f>(IF($D$6=4,wagi!D184,wagi!F184))*D208</f>
        <v>0</v>
      </c>
      <c r="AK208" s="300" t="s">
        <v>1469</v>
      </c>
      <c r="AL208" s="299">
        <v>3</v>
      </c>
    </row>
    <row r="209" spans="2:38" ht="99.95" customHeight="1" thickBot="1">
      <c r="B209" s="295"/>
      <c r="C209" s="24" t="s">
        <v>919</v>
      </c>
      <c r="D209" s="37">
        <v>0</v>
      </c>
      <c r="E209" s="25">
        <f>HLOOKUP($D$21,'Cenniki korpusów'!$C$2:$AZ$322,'Cenniki korpusów'!A180,0)</f>
        <v>0</v>
      </c>
      <c r="F209" s="25">
        <f>'Wycena frontów MDF'!AT181</f>
        <v>33.579000000000001</v>
      </c>
      <c r="G209" s="25">
        <f>HLOOKUP($D$8,'Cennik Frontów MFC'!$B$2:$F$321,'Cennik Frontów MFC'!G179,0)</f>
        <v>0</v>
      </c>
      <c r="H209" s="25">
        <f t="shared" si="31"/>
        <v>0</v>
      </c>
      <c r="I209" s="25"/>
      <c r="J209" s="25"/>
      <c r="K209" s="25"/>
      <c r="L209" s="25"/>
      <c r="M209" s="25"/>
      <c r="N209" s="296" t="str">
        <f t="shared" si="30"/>
        <v>Wybierz</v>
      </c>
      <c r="O209" s="296" t="s">
        <v>319</v>
      </c>
      <c r="P209" s="48">
        <v>2</v>
      </c>
      <c r="Q209" s="25">
        <f t="shared" si="32"/>
        <v>0</v>
      </c>
      <c r="R209" s="420">
        <f t="shared" si="33"/>
        <v>0</v>
      </c>
      <c r="S209" s="414">
        <f t="shared" si="43"/>
        <v>0</v>
      </c>
      <c r="T209" s="403">
        <f>(IF($D$6=4,wagi!D185,wagi!F185))*D209</f>
        <v>0</v>
      </c>
      <c r="AK209" s="300" t="s">
        <v>1470</v>
      </c>
      <c r="AL209" s="299">
        <v>3</v>
      </c>
    </row>
    <row r="210" spans="2:38" ht="99.95" customHeight="1" thickBot="1">
      <c r="B210" s="295"/>
      <c r="C210" s="24" t="s">
        <v>920</v>
      </c>
      <c r="D210" s="37">
        <v>0</v>
      </c>
      <c r="E210" s="25">
        <f>HLOOKUP($D$21,'Cenniki korpusów'!$C$2:$AZ$322,'Cenniki korpusów'!A181,0)</f>
        <v>0</v>
      </c>
      <c r="F210" s="25">
        <f>'Wycena frontów MDF'!AT182</f>
        <v>35.977499999999999</v>
      </c>
      <c r="G210" s="25">
        <f>HLOOKUP($D$8,'Cennik Frontów MFC'!$B$2:$F$321,'Cennik Frontów MFC'!G180,0)</f>
        <v>0</v>
      </c>
      <c r="H210" s="25">
        <f t="shared" si="31"/>
        <v>0</v>
      </c>
      <c r="I210" s="25"/>
      <c r="J210" s="25"/>
      <c r="K210" s="25"/>
      <c r="L210" s="25"/>
      <c r="M210" s="25"/>
      <c r="N210" s="296" t="str">
        <f t="shared" si="30"/>
        <v>Wybierz</v>
      </c>
      <c r="O210" s="296" t="s">
        <v>319</v>
      </c>
      <c r="P210" s="48">
        <v>2</v>
      </c>
      <c r="Q210" s="25">
        <f t="shared" si="32"/>
        <v>0</v>
      </c>
      <c r="R210" s="420">
        <f t="shared" si="33"/>
        <v>0</v>
      </c>
      <c r="S210" s="414">
        <f t="shared" si="43"/>
        <v>0</v>
      </c>
      <c r="T210" s="403">
        <f>(IF($D$6=4,wagi!D186,wagi!F186))*D210</f>
        <v>0</v>
      </c>
      <c r="AK210" s="367" t="s">
        <v>1471</v>
      </c>
      <c r="AL210" s="299">
        <v>4</v>
      </c>
    </row>
    <row r="211" spans="2:38" ht="99.95" customHeight="1" thickBot="1">
      <c r="B211" s="295"/>
      <c r="C211" s="24" t="s">
        <v>921</v>
      </c>
      <c r="D211" s="37">
        <v>0</v>
      </c>
      <c r="E211" s="25">
        <f>HLOOKUP($D$21,'Cenniki korpusów'!$C$2:$AZ$322,'Cenniki korpusów'!A182,0)</f>
        <v>0</v>
      </c>
      <c r="F211" s="25">
        <f>'Wycena frontów MDF'!AT183</f>
        <v>55.165499999999994</v>
      </c>
      <c r="G211" s="25">
        <f>HLOOKUP($D$8,'Cennik Frontów MFC'!$B$2:$F$321,'Cennik Frontów MFC'!G181,0)</f>
        <v>0</v>
      </c>
      <c r="H211" s="25">
        <f t="shared" si="31"/>
        <v>0</v>
      </c>
      <c r="I211" s="25"/>
      <c r="J211" s="25"/>
      <c r="K211" s="25"/>
      <c r="L211" s="25"/>
      <c r="M211" s="25"/>
      <c r="N211" s="296" t="str">
        <f t="shared" si="30"/>
        <v>Wybierz</v>
      </c>
      <c r="O211" s="296" t="s">
        <v>319</v>
      </c>
      <c r="P211" s="48">
        <v>3</v>
      </c>
      <c r="Q211" s="25">
        <f t="shared" si="32"/>
        <v>0</v>
      </c>
      <c r="R211" s="420">
        <f t="shared" si="33"/>
        <v>0</v>
      </c>
      <c r="S211" s="414">
        <f t="shared" si="43"/>
        <v>0</v>
      </c>
      <c r="T211" s="403">
        <f>(IF($D$6=4,wagi!D187,wagi!F187))*D211</f>
        <v>0</v>
      </c>
      <c r="AK211" s="367" t="s">
        <v>1472</v>
      </c>
      <c r="AL211" s="299">
        <v>4</v>
      </c>
    </row>
    <row r="212" spans="2:38" ht="99.95" customHeight="1" thickBot="1">
      <c r="B212" s="295"/>
      <c r="C212" s="24" t="s">
        <v>922</v>
      </c>
      <c r="D212" s="37">
        <v>0</v>
      </c>
      <c r="E212" s="25">
        <f>HLOOKUP($D$21,'Cenniki korpusów'!$C$2:$AZ$322,'Cenniki korpusów'!A183,0)</f>
        <v>0</v>
      </c>
      <c r="F212" s="25">
        <f>'Wycena frontów MDF'!AT184</f>
        <v>57.563999999999993</v>
      </c>
      <c r="G212" s="25">
        <f>HLOOKUP($D$8,'Cennik Frontów MFC'!$B$2:$F$321,'Cennik Frontów MFC'!G182,0)</f>
        <v>0</v>
      </c>
      <c r="H212" s="25">
        <f t="shared" si="31"/>
        <v>0</v>
      </c>
      <c r="I212" s="25"/>
      <c r="J212" s="25"/>
      <c r="K212" s="25"/>
      <c r="L212" s="25"/>
      <c r="M212" s="25"/>
      <c r="N212" s="296" t="str">
        <f t="shared" si="30"/>
        <v>Wybierz</v>
      </c>
      <c r="O212" s="296" t="s">
        <v>319</v>
      </c>
      <c r="P212" s="48">
        <v>3</v>
      </c>
      <c r="Q212" s="25">
        <f t="shared" si="32"/>
        <v>0</v>
      </c>
      <c r="R212" s="420">
        <f t="shared" si="33"/>
        <v>0</v>
      </c>
      <c r="S212" s="414">
        <f t="shared" si="43"/>
        <v>0</v>
      </c>
      <c r="T212" s="403">
        <f>(IF($D$6=4,wagi!D188,wagi!F188))*D212</f>
        <v>0</v>
      </c>
      <c r="AK212" s="367" t="s">
        <v>1473</v>
      </c>
      <c r="AL212" s="299">
        <v>4</v>
      </c>
    </row>
    <row r="213" spans="2:38" ht="99.95" customHeight="1" thickBot="1">
      <c r="B213" s="295"/>
      <c r="C213" s="24" t="s">
        <v>923</v>
      </c>
      <c r="D213" s="37">
        <v>0</v>
      </c>
      <c r="E213" s="25">
        <f>HLOOKUP($D$21,'Cenniki korpusów'!$C$2:$AZ$322,'Cenniki korpusów'!A184,0)</f>
        <v>0</v>
      </c>
      <c r="F213" s="25">
        <f>'Wycena frontów MDF'!AT185</f>
        <v>41.973749999999995</v>
      </c>
      <c r="G213" s="25">
        <f>HLOOKUP($D$8,'Cennik Frontów MFC'!$B$2:$F$321,'Cennik Frontów MFC'!G183,0)</f>
        <v>0</v>
      </c>
      <c r="H213" s="25">
        <f t="shared" si="31"/>
        <v>0</v>
      </c>
      <c r="I213" s="25"/>
      <c r="J213" s="25"/>
      <c r="K213" s="25"/>
      <c r="L213" s="25"/>
      <c r="M213" s="25"/>
      <c r="N213" s="296" t="str">
        <f t="shared" si="30"/>
        <v>Wybierz</v>
      </c>
      <c r="O213" s="296" t="s">
        <v>319</v>
      </c>
      <c r="P213" s="48">
        <v>2</v>
      </c>
      <c r="Q213" s="25">
        <f t="shared" si="32"/>
        <v>0</v>
      </c>
      <c r="R213" s="420">
        <f t="shared" si="33"/>
        <v>0</v>
      </c>
      <c r="S213" s="414">
        <f t="shared" si="43"/>
        <v>0</v>
      </c>
      <c r="T213" s="403">
        <f>(IF($D$6=4,wagi!D189,wagi!F189))*D213</f>
        <v>0</v>
      </c>
      <c r="AK213" s="367" t="s">
        <v>1474</v>
      </c>
      <c r="AL213" s="299">
        <v>4</v>
      </c>
    </row>
    <row r="214" spans="2:38" ht="99.95" customHeight="1" thickBot="1">
      <c r="B214" s="295"/>
      <c r="C214" s="24" t="s">
        <v>924</v>
      </c>
      <c r="D214" s="37">
        <v>0</v>
      </c>
      <c r="E214" s="25">
        <f>HLOOKUP($D$21,'Cenniki korpusów'!$C$2:$AZ$322,'Cenniki korpusów'!A185,0)</f>
        <v>0</v>
      </c>
      <c r="F214" s="25">
        <f>'Wycena frontów MDF'!AT186</f>
        <v>58.763249999999999</v>
      </c>
      <c r="G214" s="25">
        <f>HLOOKUP($D$8,'Cennik Frontów MFC'!$B$2:$F$321,'Cennik Frontów MFC'!G184,0)</f>
        <v>0</v>
      </c>
      <c r="H214" s="25">
        <f t="shared" si="31"/>
        <v>0</v>
      </c>
      <c r="I214" s="25"/>
      <c r="J214" s="25"/>
      <c r="K214" s="25"/>
      <c r="L214" s="25"/>
      <c r="M214" s="25"/>
      <c r="N214" s="296" t="str">
        <f t="shared" si="30"/>
        <v>Wybierz</v>
      </c>
      <c r="O214" s="296" t="s">
        <v>319</v>
      </c>
      <c r="P214" s="48">
        <v>3</v>
      </c>
      <c r="Q214" s="25">
        <f t="shared" si="32"/>
        <v>0</v>
      </c>
      <c r="R214" s="420">
        <f t="shared" si="33"/>
        <v>0</v>
      </c>
      <c r="S214" s="414">
        <f t="shared" si="43"/>
        <v>0</v>
      </c>
      <c r="T214" s="403">
        <f>(IF($D$6=4,wagi!D190,wagi!F190))*D214</f>
        <v>0</v>
      </c>
      <c r="AK214" s="367" t="s">
        <v>1475</v>
      </c>
      <c r="AL214" s="299">
        <v>4</v>
      </c>
    </row>
    <row r="215" spans="2:38" ht="99.95" customHeight="1" thickBot="1">
      <c r="B215" s="295"/>
      <c r="C215" s="24" t="s">
        <v>925</v>
      </c>
      <c r="D215" s="37">
        <v>0</v>
      </c>
      <c r="E215" s="25">
        <f>HLOOKUP($D$21,'Cenniki korpusów'!$C$2:$AZ$322,'Cenniki korpusów'!A186,0)</f>
        <v>0</v>
      </c>
      <c r="F215" s="25">
        <f>'Wycena frontów MDF'!AT187</f>
        <v>61.161749999999998</v>
      </c>
      <c r="G215" s="25">
        <f>HLOOKUP($D$8,'Cennik Frontów MFC'!$B$2:$F$321,'Cennik Frontów MFC'!G185,0)</f>
        <v>0</v>
      </c>
      <c r="H215" s="25">
        <f t="shared" si="31"/>
        <v>0</v>
      </c>
      <c r="I215" s="25"/>
      <c r="J215" s="25"/>
      <c r="K215" s="25"/>
      <c r="L215" s="25"/>
      <c r="M215" s="25"/>
      <c r="N215" s="296" t="str">
        <f t="shared" si="30"/>
        <v>Wybierz</v>
      </c>
      <c r="O215" s="296" t="s">
        <v>319</v>
      </c>
      <c r="P215" s="48">
        <v>3</v>
      </c>
      <c r="Q215" s="25">
        <f t="shared" si="32"/>
        <v>0</v>
      </c>
      <c r="R215" s="420">
        <f t="shared" si="33"/>
        <v>0</v>
      </c>
      <c r="S215" s="414">
        <f t="shared" si="43"/>
        <v>0</v>
      </c>
      <c r="T215" s="403">
        <f>(IF($D$6=4,wagi!D191,wagi!F191))*D215</f>
        <v>0</v>
      </c>
      <c r="AK215" s="367" t="s">
        <v>1476</v>
      </c>
      <c r="AL215" s="299">
        <v>4</v>
      </c>
    </row>
    <row r="216" spans="2:38" ht="20.100000000000001" customHeight="1">
      <c r="B216" s="440"/>
      <c r="C216" s="19" t="s">
        <v>135</v>
      </c>
      <c r="D216" s="34">
        <v>0</v>
      </c>
      <c r="E216" s="20">
        <f>HLOOKUP($D$21,'Cenniki korpusów'!$C$2:$AZ$322,'Cenniki korpusów'!A187,0)</f>
        <v>0</v>
      </c>
      <c r="F216" s="20">
        <f>'Wycena frontów MDF'!AT188</f>
        <v>16.7895</v>
      </c>
      <c r="G216" s="20">
        <f>HLOOKUP($D$8,'Cennik Frontów MFC'!$B$2:$F$321,'Cennik Frontów MFC'!G186,0)</f>
        <v>0</v>
      </c>
      <c r="H216" s="20">
        <f t="shared" si="31"/>
        <v>0</v>
      </c>
      <c r="I216" s="20"/>
      <c r="J216" s="20"/>
      <c r="K216" s="20"/>
      <c r="L216" s="20"/>
      <c r="M216" s="20"/>
      <c r="N216" s="293" t="str">
        <f t="shared" si="30"/>
        <v>Wybierz</v>
      </c>
      <c r="O216" s="293" t="s">
        <v>319</v>
      </c>
      <c r="P216" s="47">
        <v>1</v>
      </c>
      <c r="Q216" s="20">
        <f t="shared" si="32"/>
        <v>0</v>
      </c>
      <c r="R216" s="417">
        <f t="shared" si="33"/>
        <v>0</v>
      </c>
      <c r="S216" s="414">
        <f>SUM($D$216:$D$220)</f>
        <v>0</v>
      </c>
      <c r="T216" s="403">
        <f>(IF($D$6=4,wagi!D192,wagi!F192))*D216</f>
        <v>0</v>
      </c>
      <c r="AK216" s="367" t="s">
        <v>1477</v>
      </c>
      <c r="AL216" s="299">
        <v>4</v>
      </c>
    </row>
    <row r="217" spans="2:38" ht="20.100000000000001" customHeight="1">
      <c r="B217" s="442"/>
      <c r="C217" s="2" t="s">
        <v>136</v>
      </c>
      <c r="D217" s="35">
        <v>0</v>
      </c>
      <c r="E217" s="3">
        <f>HLOOKUP($D$21,'Cenniki korpusów'!$C$2:$AZ$322,'Cenniki korpusów'!A188,0)</f>
        <v>0</v>
      </c>
      <c r="F217" s="3">
        <f>'Wycena frontów MDF'!AT189</f>
        <v>16.7895</v>
      </c>
      <c r="G217" s="3">
        <f>HLOOKUP($D$8,'Cennik Frontów MFC'!$B$2:$F$321,'Cennik Frontów MFC'!G187,0)</f>
        <v>0</v>
      </c>
      <c r="H217" s="3">
        <f t="shared" si="31"/>
        <v>0</v>
      </c>
      <c r="I217" s="3"/>
      <c r="J217" s="3"/>
      <c r="K217" s="3"/>
      <c r="L217" s="3"/>
      <c r="M217" s="3"/>
      <c r="N217" s="292" t="str">
        <f t="shared" si="30"/>
        <v>Wybierz</v>
      </c>
      <c r="O217" s="292" t="s">
        <v>319</v>
      </c>
      <c r="P217" s="45">
        <v>1</v>
      </c>
      <c r="Q217" s="3">
        <f t="shared" si="32"/>
        <v>0</v>
      </c>
      <c r="R217" s="418">
        <f t="shared" si="33"/>
        <v>0</v>
      </c>
      <c r="S217" s="414">
        <f t="shared" ref="S217:S220" si="44">SUM($D$216:$D$220)</f>
        <v>0</v>
      </c>
      <c r="T217" s="403">
        <f>(IF($D$6=4,wagi!D193,wagi!F193))*D217</f>
        <v>0</v>
      </c>
      <c r="AK217" s="367" t="s">
        <v>1478</v>
      </c>
      <c r="AL217" s="299">
        <v>4</v>
      </c>
    </row>
    <row r="218" spans="2:38" ht="20.100000000000001" customHeight="1">
      <c r="B218" s="442"/>
      <c r="C218" s="2" t="s">
        <v>137</v>
      </c>
      <c r="D218" s="35">
        <v>0</v>
      </c>
      <c r="E218" s="3">
        <f>HLOOKUP($D$21,'Cenniki korpusów'!$C$2:$AZ$322,'Cenniki korpusów'!A189,0)</f>
        <v>0</v>
      </c>
      <c r="F218" s="3">
        <f>'Wycena frontów MDF'!AT190</f>
        <v>16.7895</v>
      </c>
      <c r="G218" s="3">
        <f>HLOOKUP($D$8,'Cennik Frontów MFC'!$B$2:$F$321,'Cennik Frontów MFC'!G188,0)</f>
        <v>0</v>
      </c>
      <c r="H218" s="3">
        <f t="shared" si="31"/>
        <v>0</v>
      </c>
      <c r="I218" s="3"/>
      <c r="J218" s="3"/>
      <c r="K218" s="3"/>
      <c r="L218" s="3"/>
      <c r="M218" s="3"/>
      <c r="N218" s="292" t="str">
        <f t="shared" si="30"/>
        <v>Wybierz</v>
      </c>
      <c r="O218" s="292" t="s">
        <v>319</v>
      </c>
      <c r="P218" s="45">
        <v>1</v>
      </c>
      <c r="Q218" s="3">
        <f t="shared" si="32"/>
        <v>0</v>
      </c>
      <c r="R218" s="418">
        <f t="shared" si="33"/>
        <v>0</v>
      </c>
      <c r="S218" s="414">
        <f t="shared" si="44"/>
        <v>0</v>
      </c>
      <c r="T218" s="403">
        <f>(IF($D$6=4,wagi!D194,wagi!F194))*D218</f>
        <v>0</v>
      </c>
      <c r="AK218" s="367" t="s">
        <v>1479</v>
      </c>
      <c r="AL218" s="299">
        <v>4</v>
      </c>
    </row>
    <row r="219" spans="2:38" ht="20.100000000000001" customHeight="1">
      <c r="B219" s="442"/>
      <c r="C219" s="2" t="s">
        <v>138</v>
      </c>
      <c r="D219" s="35">
        <v>0</v>
      </c>
      <c r="E219" s="3">
        <f>HLOOKUP($D$21,'Cenniki korpusów'!$C$2:$AZ$322,'Cenniki korpusów'!A190,0)</f>
        <v>0</v>
      </c>
      <c r="F219" s="3">
        <f>'Wycena frontów MDF'!AT191</f>
        <v>16.7895</v>
      </c>
      <c r="G219" s="3">
        <f>HLOOKUP($D$8,'Cennik Frontów MFC'!$B$2:$F$321,'Cennik Frontów MFC'!G189,0)</f>
        <v>0</v>
      </c>
      <c r="H219" s="3">
        <f t="shared" si="31"/>
        <v>0</v>
      </c>
      <c r="I219" s="3"/>
      <c r="J219" s="3"/>
      <c r="K219" s="3"/>
      <c r="L219" s="3"/>
      <c r="M219" s="3"/>
      <c r="N219" s="292" t="str">
        <f t="shared" si="30"/>
        <v>Wybierz</v>
      </c>
      <c r="O219" s="292" t="s">
        <v>319</v>
      </c>
      <c r="P219" s="45">
        <v>1</v>
      </c>
      <c r="Q219" s="3">
        <f t="shared" si="32"/>
        <v>0</v>
      </c>
      <c r="R219" s="418">
        <f t="shared" si="33"/>
        <v>0</v>
      </c>
      <c r="S219" s="414">
        <f t="shared" si="44"/>
        <v>0</v>
      </c>
      <c r="T219" s="403">
        <f>(IF($D$6=4,wagi!D195,wagi!F195))*D219</f>
        <v>0</v>
      </c>
      <c r="AK219" s="367" t="s">
        <v>1480</v>
      </c>
      <c r="AL219" s="299">
        <v>4</v>
      </c>
    </row>
    <row r="220" spans="2:38" ht="20.100000000000001" customHeight="1" thickBot="1">
      <c r="B220" s="441"/>
      <c r="C220" s="21" t="s">
        <v>139</v>
      </c>
      <c r="D220" s="36">
        <v>0</v>
      </c>
      <c r="E220" s="22">
        <f>HLOOKUP($D$21,'Cenniki korpusów'!$C$2:$AZ$322,'Cenniki korpusów'!A191,0)</f>
        <v>0</v>
      </c>
      <c r="F220" s="22">
        <f>'Wycena frontów MDF'!AT192</f>
        <v>16.7895</v>
      </c>
      <c r="G220" s="22">
        <f>HLOOKUP($D$8,'Cennik Frontów MFC'!$B$2:$F$321,'Cennik Frontów MFC'!G190,0)</f>
        <v>0</v>
      </c>
      <c r="H220" s="22">
        <f t="shared" si="31"/>
        <v>0</v>
      </c>
      <c r="I220" s="22"/>
      <c r="J220" s="22"/>
      <c r="K220" s="22"/>
      <c r="L220" s="22"/>
      <c r="M220" s="22"/>
      <c r="N220" s="294" t="str">
        <f t="shared" si="30"/>
        <v>Wybierz</v>
      </c>
      <c r="O220" s="294" t="s">
        <v>319</v>
      </c>
      <c r="P220" s="46">
        <v>1</v>
      </c>
      <c r="Q220" s="22">
        <f t="shared" si="32"/>
        <v>0</v>
      </c>
      <c r="R220" s="419">
        <f t="shared" si="33"/>
        <v>0</v>
      </c>
      <c r="S220" s="414">
        <f t="shared" si="44"/>
        <v>0</v>
      </c>
      <c r="T220" s="403">
        <f>(IF($D$6=4,wagi!D196,wagi!F196))*D220</f>
        <v>0</v>
      </c>
      <c r="AK220" s="367" t="s">
        <v>1481</v>
      </c>
      <c r="AL220" s="299">
        <v>4</v>
      </c>
    </row>
    <row r="221" spans="2:38" ht="20.100000000000001" customHeight="1">
      <c r="B221" s="440"/>
      <c r="C221" s="19" t="s">
        <v>140</v>
      </c>
      <c r="D221" s="34">
        <v>0</v>
      </c>
      <c r="E221" s="20">
        <f>HLOOKUP($D$21,'Cenniki korpusów'!$C$2:$AZ$322,'Cenniki korpusów'!A192,0)</f>
        <v>0</v>
      </c>
      <c r="F221" s="20">
        <f>'Wycena frontów MDF'!AT193</f>
        <v>33.579000000000001</v>
      </c>
      <c r="G221" s="20">
        <f>HLOOKUP($D$8,'Cennik Frontów MFC'!$B$2:$F$321,'Cennik Frontów MFC'!G191,0)</f>
        <v>0</v>
      </c>
      <c r="H221" s="20">
        <f t="shared" si="31"/>
        <v>0</v>
      </c>
      <c r="I221" s="20"/>
      <c r="J221" s="20"/>
      <c r="K221" s="20"/>
      <c r="L221" s="20"/>
      <c r="M221" s="20"/>
      <c r="N221" s="293" t="str">
        <f t="shared" si="30"/>
        <v>Wybierz</v>
      </c>
      <c r="O221" s="293"/>
      <c r="P221" s="47">
        <v>2</v>
      </c>
      <c r="Q221" s="20">
        <f t="shared" si="32"/>
        <v>0</v>
      </c>
      <c r="R221" s="417">
        <f t="shared" si="33"/>
        <v>0</v>
      </c>
      <c r="S221" s="414">
        <f>SUM($D$221:$D$225)</f>
        <v>0</v>
      </c>
      <c r="T221" s="403">
        <f>(IF($D$6=4,wagi!D197,wagi!F197))*D221</f>
        <v>0</v>
      </c>
      <c r="AK221" s="367" t="s">
        <v>1482</v>
      </c>
      <c r="AL221" s="299">
        <v>4</v>
      </c>
    </row>
    <row r="222" spans="2:38" ht="20.100000000000001" customHeight="1">
      <c r="B222" s="442"/>
      <c r="C222" s="2" t="s">
        <v>141</v>
      </c>
      <c r="D222" s="35">
        <v>0</v>
      </c>
      <c r="E222" s="3">
        <f>HLOOKUP($D$21,'Cenniki korpusów'!$C$2:$AZ$322,'Cenniki korpusów'!A193,0)</f>
        <v>0</v>
      </c>
      <c r="F222" s="3">
        <f>'Wycena frontów MDF'!AT194</f>
        <v>33.579000000000001</v>
      </c>
      <c r="G222" s="3">
        <f>HLOOKUP($D$8,'Cennik Frontów MFC'!$B$2:$F$321,'Cennik Frontów MFC'!G192,0)</f>
        <v>0</v>
      </c>
      <c r="H222" s="3">
        <f t="shared" si="31"/>
        <v>0</v>
      </c>
      <c r="I222" s="3"/>
      <c r="J222" s="3"/>
      <c r="K222" s="3"/>
      <c r="L222" s="3"/>
      <c r="M222" s="3"/>
      <c r="N222" s="292" t="str">
        <f t="shared" si="30"/>
        <v>Wybierz</v>
      </c>
      <c r="O222" s="292"/>
      <c r="P222" s="45">
        <v>2</v>
      </c>
      <c r="Q222" s="3">
        <f t="shared" si="32"/>
        <v>0</v>
      </c>
      <c r="R222" s="418">
        <f t="shared" si="33"/>
        <v>0</v>
      </c>
      <c r="S222" s="414">
        <f t="shared" ref="S222:S225" si="45">SUM($D$221:$D$225)</f>
        <v>0</v>
      </c>
      <c r="T222" s="403">
        <f>(IF($D$6=4,wagi!D198,wagi!F198))*D222</f>
        <v>0</v>
      </c>
      <c r="AK222" s="367" t="s">
        <v>1483</v>
      </c>
      <c r="AL222" s="299">
        <v>4</v>
      </c>
    </row>
    <row r="223" spans="2:38" ht="20.100000000000001" customHeight="1">
      <c r="B223" s="442"/>
      <c r="C223" s="2" t="s">
        <v>142</v>
      </c>
      <c r="D223" s="35">
        <v>0</v>
      </c>
      <c r="E223" s="3">
        <f>HLOOKUP($D$21,'Cenniki korpusów'!$C$2:$AZ$322,'Cenniki korpusów'!A194,0)</f>
        <v>0</v>
      </c>
      <c r="F223" s="3">
        <f>'Wycena frontów MDF'!AT195</f>
        <v>33.579000000000001</v>
      </c>
      <c r="G223" s="3">
        <f>HLOOKUP($D$8,'Cennik Frontów MFC'!$B$2:$F$321,'Cennik Frontów MFC'!G193,0)</f>
        <v>0</v>
      </c>
      <c r="H223" s="3">
        <f t="shared" si="31"/>
        <v>0</v>
      </c>
      <c r="I223" s="3"/>
      <c r="J223" s="3"/>
      <c r="K223" s="3"/>
      <c r="L223" s="3"/>
      <c r="M223" s="3"/>
      <c r="N223" s="292" t="str">
        <f t="shared" si="30"/>
        <v>Wybierz</v>
      </c>
      <c r="O223" s="292"/>
      <c r="P223" s="45">
        <v>2</v>
      </c>
      <c r="Q223" s="3">
        <f t="shared" si="32"/>
        <v>0</v>
      </c>
      <c r="R223" s="418">
        <f t="shared" si="33"/>
        <v>0</v>
      </c>
      <c r="S223" s="414">
        <f t="shared" si="45"/>
        <v>0</v>
      </c>
      <c r="T223" s="403">
        <f>(IF($D$6=4,wagi!D199,wagi!F199))*D223</f>
        <v>0</v>
      </c>
      <c r="AK223" s="367" t="s">
        <v>1484</v>
      </c>
      <c r="AL223" s="299">
        <v>4</v>
      </c>
    </row>
    <row r="224" spans="2:38" ht="20.100000000000001" customHeight="1">
      <c r="B224" s="442"/>
      <c r="C224" s="2" t="s">
        <v>143</v>
      </c>
      <c r="D224" s="35">
        <v>0</v>
      </c>
      <c r="E224" s="3">
        <f>HLOOKUP($D$21,'Cenniki korpusów'!$C$2:$AZ$322,'Cenniki korpusów'!A195,0)</f>
        <v>0</v>
      </c>
      <c r="F224" s="3">
        <f>'Wycena frontów MDF'!AT196</f>
        <v>33.579000000000001</v>
      </c>
      <c r="G224" s="3">
        <f>HLOOKUP($D$8,'Cennik Frontów MFC'!$B$2:$F$321,'Cennik Frontów MFC'!G194,0)</f>
        <v>0</v>
      </c>
      <c r="H224" s="3">
        <f t="shared" si="31"/>
        <v>0</v>
      </c>
      <c r="I224" s="3"/>
      <c r="J224" s="3"/>
      <c r="K224" s="3"/>
      <c r="L224" s="3"/>
      <c r="M224" s="3"/>
      <c r="N224" s="292" t="str">
        <f t="shared" si="30"/>
        <v>Wybierz</v>
      </c>
      <c r="O224" s="292"/>
      <c r="P224" s="45">
        <v>2</v>
      </c>
      <c r="Q224" s="3">
        <f t="shared" si="32"/>
        <v>0</v>
      </c>
      <c r="R224" s="418">
        <f t="shared" si="33"/>
        <v>0</v>
      </c>
      <c r="S224" s="414">
        <f t="shared" si="45"/>
        <v>0</v>
      </c>
      <c r="T224" s="403">
        <f>(IF($D$6=4,wagi!D200,wagi!F200))*D224</f>
        <v>0</v>
      </c>
      <c r="AK224" s="367" t="s">
        <v>1485</v>
      </c>
      <c r="AL224" s="299">
        <v>4</v>
      </c>
    </row>
    <row r="225" spans="2:38" ht="20.100000000000001" customHeight="1" thickBot="1">
      <c r="B225" s="441"/>
      <c r="C225" s="21" t="s">
        <v>144</v>
      </c>
      <c r="D225" s="36">
        <v>0</v>
      </c>
      <c r="E225" s="22">
        <f>HLOOKUP($D$21,'Cenniki korpusów'!$C$2:$AZ$322,'Cenniki korpusów'!A196,0)</f>
        <v>0</v>
      </c>
      <c r="F225" s="22">
        <f>'Wycena frontów MDF'!AT197</f>
        <v>33.579000000000001</v>
      </c>
      <c r="G225" s="22">
        <f>HLOOKUP($D$8,'Cennik Frontów MFC'!$B$2:$F$321,'Cennik Frontów MFC'!G195,0)</f>
        <v>0</v>
      </c>
      <c r="H225" s="22">
        <f t="shared" si="31"/>
        <v>0</v>
      </c>
      <c r="I225" s="22"/>
      <c r="J225" s="22"/>
      <c r="K225" s="22"/>
      <c r="L225" s="22"/>
      <c r="M225" s="22"/>
      <c r="N225" s="294" t="str">
        <f t="shared" ref="N225:N230" si="46">IF(D225&gt;0,$C$23,$X$28)</f>
        <v>Wybierz</v>
      </c>
      <c r="O225" s="294"/>
      <c r="P225" s="46">
        <v>2</v>
      </c>
      <c r="Q225" s="22">
        <f t="shared" si="32"/>
        <v>0</v>
      </c>
      <c r="R225" s="419">
        <f t="shared" si="33"/>
        <v>0</v>
      </c>
      <c r="S225" s="414">
        <f t="shared" si="45"/>
        <v>0</v>
      </c>
      <c r="T225" s="403">
        <f>(IF($D$6=4,wagi!D201,wagi!F201))*D225</f>
        <v>0</v>
      </c>
      <c r="AK225" s="367" t="s">
        <v>1486</v>
      </c>
      <c r="AL225" s="299">
        <v>4</v>
      </c>
    </row>
    <row r="226" spans="2:38" ht="20.100000000000001" customHeight="1">
      <c r="B226" s="440"/>
      <c r="C226" s="19" t="s">
        <v>145</v>
      </c>
      <c r="D226" s="34">
        <v>0</v>
      </c>
      <c r="E226" s="20">
        <f>HLOOKUP($D$21,'Cenniki korpusów'!$C$2:$AZ$322,'Cenniki korpusów'!A197,0)</f>
        <v>0</v>
      </c>
      <c r="F226" s="20">
        <f>'Wycena frontów MDF'!AT198</f>
        <v>33.579000000000001</v>
      </c>
      <c r="G226" s="20">
        <f>HLOOKUP($D$8,'Cennik Frontów MFC'!$B$2:$F$321,'Cennik Frontów MFC'!G196,0)</f>
        <v>0</v>
      </c>
      <c r="H226" s="20">
        <f t="shared" ref="H226:H289" si="47">IF($D$6=1,G226,IF($D$6=2,F226,IF($D$6=3,F226,0)))</f>
        <v>0</v>
      </c>
      <c r="I226" s="20"/>
      <c r="J226" s="20"/>
      <c r="K226" s="20"/>
      <c r="L226" s="20"/>
      <c r="M226" s="20"/>
      <c r="N226" s="293" t="str">
        <f t="shared" si="46"/>
        <v>Wybierz</v>
      </c>
      <c r="O226" s="293"/>
      <c r="P226" s="47">
        <v>2</v>
      </c>
      <c r="Q226" s="20">
        <f t="shared" ref="Q226:Q289" si="48">(VLOOKUP(N226,$AZ$29:$BB$145,3,0)+IF($D$24&gt;0,3.5,0))*P226</f>
        <v>0</v>
      </c>
      <c r="R226" s="417">
        <f t="shared" ref="R226:R289" si="49">SUM(Q226,P226,M226,L226,K226,J226,I226,H226,E226)*D226</f>
        <v>0</v>
      </c>
      <c r="S226" s="414">
        <f>SUM($D$226:$D$230)</f>
        <v>0</v>
      </c>
      <c r="T226" s="403">
        <f>(IF($D$6=4,wagi!D202,wagi!F202))*D226</f>
        <v>0</v>
      </c>
      <c r="AK226" s="367" t="s">
        <v>1487</v>
      </c>
      <c r="AL226" s="299">
        <v>4</v>
      </c>
    </row>
    <row r="227" spans="2:38" ht="20.100000000000001" customHeight="1">
      <c r="B227" s="442"/>
      <c r="C227" s="2" t="s">
        <v>146</v>
      </c>
      <c r="D227" s="35">
        <v>0</v>
      </c>
      <c r="E227" s="3">
        <f>HLOOKUP($D$21,'Cenniki korpusów'!$C$2:$AZ$322,'Cenniki korpusów'!A198,0)</f>
        <v>0</v>
      </c>
      <c r="F227" s="3">
        <f>'Wycena frontów MDF'!AT199</f>
        <v>33.579000000000001</v>
      </c>
      <c r="G227" s="3">
        <f>HLOOKUP($D$8,'Cennik Frontów MFC'!$B$2:$F$321,'Cennik Frontów MFC'!G197,0)</f>
        <v>0</v>
      </c>
      <c r="H227" s="3">
        <f t="shared" si="47"/>
        <v>0</v>
      </c>
      <c r="I227" s="3"/>
      <c r="J227" s="3"/>
      <c r="K227" s="3"/>
      <c r="L227" s="3"/>
      <c r="M227" s="3"/>
      <c r="N227" s="292" t="str">
        <f t="shared" si="46"/>
        <v>Wybierz</v>
      </c>
      <c r="O227" s="292"/>
      <c r="P227" s="45">
        <v>2</v>
      </c>
      <c r="Q227" s="3">
        <f t="shared" si="48"/>
        <v>0</v>
      </c>
      <c r="R227" s="418">
        <f t="shared" si="49"/>
        <v>0</v>
      </c>
      <c r="S227" s="414">
        <f t="shared" ref="S227:S230" si="50">SUM($D$226:$D$230)</f>
        <v>0</v>
      </c>
      <c r="T227" s="403">
        <f>(IF($D$6=4,wagi!D203,wagi!F203))*D227</f>
        <v>0</v>
      </c>
      <c r="AK227" s="367" t="s">
        <v>1488</v>
      </c>
      <c r="AL227" s="299">
        <v>4</v>
      </c>
    </row>
    <row r="228" spans="2:38" ht="20.100000000000001" customHeight="1">
      <c r="B228" s="442"/>
      <c r="C228" s="2" t="s">
        <v>147</v>
      </c>
      <c r="D228" s="35">
        <v>0</v>
      </c>
      <c r="E228" s="3">
        <f>HLOOKUP($D$21,'Cenniki korpusów'!$C$2:$AZ$322,'Cenniki korpusów'!A199,0)</f>
        <v>0</v>
      </c>
      <c r="F228" s="3">
        <f>'Wycena frontów MDF'!AT200</f>
        <v>33.579000000000001</v>
      </c>
      <c r="G228" s="3">
        <f>HLOOKUP($D$8,'Cennik Frontów MFC'!$B$2:$F$321,'Cennik Frontów MFC'!G198,0)</f>
        <v>0</v>
      </c>
      <c r="H228" s="3">
        <f t="shared" si="47"/>
        <v>0</v>
      </c>
      <c r="I228" s="3"/>
      <c r="J228" s="3"/>
      <c r="K228" s="3"/>
      <c r="L228" s="3"/>
      <c r="M228" s="3"/>
      <c r="N228" s="292" t="str">
        <f t="shared" si="46"/>
        <v>Wybierz</v>
      </c>
      <c r="O228" s="292"/>
      <c r="P228" s="45">
        <v>2</v>
      </c>
      <c r="Q228" s="3">
        <f t="shared" si="48"/>
        <v>0</v>
      </c>
      <c r="R228" s="418">
        <f t="shared" si="49"/>
        <v>0</v>
      </c>
      <c r="S228" s="414">
        <f t="shared" si="50"/>
        <v>0</v>
      </c>
      <c r="T228" s="403">
        <f>(IF($D$6=4,wagi!D204,wagi!F204))*D228</f>
        <v>0</v>
      </c>
      <c r="AK228" s="367" t="s">
        <v>1489</v>
      </c>
      <c r="AL228" s="299">
        <v>4</v>
      </c>
    </row>
    <row r="229" spans="2:38" ht="20.100000000000001" customHeight="1">
      <c r="B229" s="442"/>
      <c r="C229" s="2" t="s">
        <v>148</v>
      </c>
      <c r="D229" s="35">
        <v>0</v>
      </c>
      <c r="E229" s="3">
        <f>HLOOKUP($D$21,'Cenniki korpusów'!$C$2:$AZ$322,'Cenniki korpusów'!A200,0)</f>
        <v>0</v>
      </c>
      <c r="F229" s="3">
        <f>'Wycena frontów MDF'!AT201</f>
        <v>33.579000000000001</v>
      </c>
      <c r="G229" s="3">
        <f>HLOOKUP($D$8,'Cennik Frontów MFC'!$B$2:$F$321,'Cennik Frontów MFC'!G199,0)</f>
        <v>0</v>
      </c>
      <c r="H229" s="3">
        <f t="shared" si="47"/>
        <v>0</v>
      </c>
      <c r="I229" s="3"/>
      <c r="J229" s="3"/>
      <c r="K229" s="3"/>
      <c r="L229" s="3"/>
      <c r="M229" s="3"/>
      <c r="N229" s="292" t="str">
        <f t="shared" si="46"/>
        <v>Wybierz</v>
      </c>
      <c r="O229" s="292"/>
      <c r="P229" s="45">
        <v>2</v>
      </c>
      <c r="Q229" s="3">
        <f t="shared" si="48"/>
        <v>0</v>
      </c>
      <c r="R229" s="418">
        <f t="shared" si="49"/>
        <v>0</v>
      </c>
      <c r="S229" s="414">
        <f t="shared" si="50"/>
        <v>0</v>
      </c>
      <c r="T229" s="403">
        <f>(IF($D$6=4,wagi!D205,wagi!F205))*D229</f>
        <v>0</v>
      </c>
      <c r="AK229" s="367" t="s">
        <v>1490</v>
      </c>
      <c r="AL229" s="299">
        <v>4</v>
      </c>
    </row>
    <row r="230" spans="2:38" ht="20.100000000000001" customHeight="1" thickBot="1">
      <c r="B230" s="441"/>
      <c r="C230" s="21" t="s">
        <v>149</v>
      </c>
      <c r="D230" s="36">
        <v>0</v>
      </c>
      <c r="E230" s="22">
        <f>HLOOKUP($D$21,'Cenniki korpusów'!$C$2:$AZ$322,'Cenniki korpusów'!A201,0)</f>
        <v>0</v>
      </c>
      <c r="F230" s="22">
        <f>'Wycena frontów MDF'!AT202</f>
        <v>33.579000000000001</v>
      </c>
      <c r="G230" s="22">
        <f>HLOOKUP($D$8,'Cennik Frontów MFC'!$B$2:$F$321,'Cennik Frontów MFC'!G200,0)</f>
        <v>0</v>
      </c>
      <c r="H230" s="22">
        <f t="shared" si="47"/>
        <v>0</v>
      </c>
      <c r="I230" s="22"/>
      <c r="J230" s="22"/>
      <c r="K230" s="22"/>
      <c r="L230" s="22"/>
      <c r="M230" s="22"/>
      <c r="N230" s="294" t="str">
        <f t="shared" si="46"/>
        <v>Wybierz</v>
      </c>
      <c r="O230" s="294"/>
      <c r="P230" s="46">
        <v>2</v>
      </c>
      <c r="Q230" s="22">
        <f t="shared" si="48"/>
        <v>0</v>
      </c>
      <c r="R230" s="419">
        <f t="shared" si="49"/>
        <v>0</v>
      </c>
      <c r="S230" s="414">
        <f t="shared" si="50"/>
        <v>0</v>
      </c>
      <c r="T230" s="403">
        <f>(IF($D$6=4,wagi!D206,wagi!F206))*D230</f>
        <v>0</v>
      </c>
      <c r="AK230" s="367" t="s">
        <v>1491</v>
      </c>
      <c r="AL230" s="299">
        <v>4</v>
      </c>
    </row>
    <row r="231" spans="2:38" ht="50.1" customHeight="1">
      <c r="B231" s="440"/>
      <c r="C231" s="19" t="s">
        <v>926</v>
      </c>
      <c r="D231" s="34">
        <v>0</v>
      </c>
      <c r="E231" s="20">
        <f>HLOOKUP($D$21,'Cenniki korpusów'!$C$2:$AZ$322,'Cenniki korpusów'!A202,0)</f>
        <v>0</v>
      </c>
      <c r="F231" s="20">
        <f>'Wycena frontów MDF'!AT203</f>
        <v>0</v>
      </c>
      <c r="G231" s="20">
        <f>HLOOKUP($D$8,'Cennik Frontów MFC'!$B$2:$F$321,'Cennik Frontów MFC'!G201,0)</f>
        <v>0</v>
      </c>
      <c r="H231" s="20">
        <f t="shared" si="47"/>
        <v>0</v>
      </c>
      <c r="I231" s="20"/>
      <c r="J231" s="20"/>
      <c r="K231" s="20"/>
      <c r="L231" s="20"/>
      <c r="M231" s="20"/>
      <c r="N231" s="293"/>
      <c r="O231" s="293"/>
      <c r="P231" s="47">
        <v>0</v>
      </c>
      <c r="Q231" s="20"/>
      <c r="R231" s="417">
        <f t="shared" si="49"/>
        <v>0</v>
      </c>
      <c r="S231" s="414">
        <f>SUM($D$231:$D$232)</f>
        <v>0</v>
      </c>
      <c r="T231" s="403">
        <f>(IF($D$6=4,wagi!D207,wagi!F207))*D231</f>
        <v>0</v>
      </c>
      <c r="AK231" s="367" t="s">
        <v>1492</v>
      </c>
      <c r="AL231" s="299">
        <v>4</v>
      </c>
    </row>
    <row r="232" spans="2:38" ht="50.1" customHeight="1" thickBot="1">
      <c r="B232" s="441"/>
      <c r="C232" s="21" t="s">
        <v>927</v>
      </c>
      <c r="D232" s="36">
        <v>0</v>
      </c>
      <c r="E232" s="22">
        <f>HLOOKUP($D$21,'Cenniki korpusów'!$C$2:$AZ$322,'Cenniki korpusów'!A203,0)</f>
        <v>0</v>
      </c>
      <c r="F232" s="22">
        <f>'Wycena frontów MDF'!AT204</f>
        <v>0</v>
      </c>
      <c r="G232" s="22">
        <f>HLOOKUP($D$8,'Cennik Frontów MFC'!$B$2:$F$321,'Cennik Frontów MFC'!G202,0)</f>
        <v>0</v>
      </c>
      <c r="H232" s="22">
        <f t="shared" si="47"/>
        <v>0</v>
      </c>
      <c r="I232" s="22"/>
      <c r="J232" s="22"/>
      <c r="K232" s="22"/>
      <c r="L232" s="22"/>
      <c r="M232" s="22"/>
      <c r="N232" s="294"/>
      <c r="O232" s="294"/>
      <c r="P232" s="46">
        <v>0</v>
      </c>
      <c r="Q232" s="22"/>
      <c r="R232" s="419">
        <f t="shared" si="49"/>
        <v>0</v>
      </c>
      <c r="S232" s="414">
        <f>SUM($D$231:$D$232)</f>
        <v>0</v>
      </c>
      <c r="T232" s="403">
        <f>(IF($D$6=4,wagi!D208,wagi!F208))*D232</f>
        <v>0</v>
      </c>
      <c r="AK232" s="367" t="s">
        <v>1493</v>
      </c>
      <c r="AL232" s="299">
        <v>4</v>
      </c>
    </row>
    <row r="233" spans="2:38" ht="50.1" customHeight="1">
      <c r="B233" s="440"/>
      <c r="C233" s="19" t="s">
        <v>928</v>
      </c>
      <c r="D233" s="34">
        <v>0</v>
      </c>
      <c r="E233" s="20">
        <f>HLOOKUP($D$21,'Cenniki korpusów'!$C$2:$AZ$322,'Cenniki korpusów'!A204,0)</f>
        <v>0</v>
      </c>
      <c r="F233" s="20">
        <f>'Wycena frontów MDF'!AT205</f>
        <v>0</v>
      </c>
      <c r="G233" s="20">
        <f>HLOOKUP($D$8,'Cennik Frontów MFC'!$B$2:$F$321,'Cennik Frontów MFC'!G203,0)</f>
        <v>0</v>
      </c>
      <c r="H233" s="20">
        <f t="shared" si="47"/>
        <v>0</v>
      </c>
      <c r="I233" s="20"/>
      <c r="J233" s="20"/>
      <c r="K233" s="20"/>
      <c r="L233" s="20"/>
      <c r="M233" s="20"/>
      <c r="N233" s="293"/>
      <c r="O233" s="293"/>
      <c r="P233" s="47">
        <v>0</v>
      </c>
      <c r="Q233" s="20"/>
      <c r="R233" s="417">
        <f t="shared" si="49"/>
        <v>0</v>
      </c>
      <c r="S233" s="414">
        <f>SUM($D$233:$D$234)</f>
        <v>0</v>
      </c>
      <c r="T233" s="403">
        <f>(IF($D$6=4,wagi!D209,wagi!F209))*D233</f>
        <v>0</v>
      </c>
      <c r="AK233" s="367" t="s">
        <v>1494</v>
      </c>
      <c r="AL233" s="299">
        <v>4</v>
      </c>
    </row>
    <row r="234" spans="2:38" ht="50.1" customHeight="1" thickBot="1">
      <c r="B234" s="441"/>
      <c r="C234" s="21" t="s">
        <v>929</v>
      </c>
      <c r="D234" s="36">
        <v>0</v>
      </c>
      <c r="E234" s="22">
        <f>HLOOKUP($D$21,'Cenniki korpusów'!$C$2:$AZ$322,'Cenniki korpusów'!A205,0)</f>
        <v>0</v>
      </c>
      <c r="F234" s="22">
        <f>'Wycena frontów MDF'!AT206</f>
        <v>0</v>
      </c>
      <c r="G234" s="22">
        <f>HLOOKUP($D$8,'Cennik Frontów MFC'!$B$2:$F$321,'Cennik Frontów MFC'!G204,0)</f>
        <v>0</v>
      </c>
      <c r="H234" s="22">
        <f t="shared" si="47"/>
        <v>0</v>
      </c>
      <c r="I234" s="22"/>
      <c r="J234" s="22"/>
      <c r="K234" s="22"/>
      <c r="L234" s="22"/>
      <c r="M234" s="22"/>
      <c r="N234" s="294"/>
      <c r="O234" s="294"/>
      <c r="P234" s="46">
        <v>0</v>
      </c>
      <c r="Q234" s="22"/>
      <c r="R234" s="419">
        <f t="shared" si="49"/>
        <v>0</v>
      </c>
      <c r="S234" s="414">
        <f>SUM($D$233:$D$234)</f>
        <v>0</v>
      </c>
      <c r="T234" s="403">
        <f>(IF($D$6=4,wagi!D210,wagi!F210))*D234</f>
        <v>0</v>
      </c>
      <c r="AK234" s="367" t="s">
        <v>1495</v>
      </c>
      <c r="AL234" s="299">
        <v>4</v>
      </c>
    </row>
    <row r="235" spans="2:38" ht="20.100000000000001" customHeight="1">
      <c r="B235" s="440"/>
      <c r="C235" s="19" t="s">
        <v>150</v>
      </c>
      <c r="D235" s="34">
        <v>0</v>
      </c>
      <c r="E235" s="20">
        <f>HLOOKUP($D$21,'Cenniki korpusów'!$C$2:$AZ$322,'Cenniki korpusów'!A206,0)</f>
        <v>0</v>
      </c>
      <c r="F235" s="20">
        <f>'Wycena frontów MDF'!AT207</f>
        <v>38.375999999999998</v>
      </c>
      <c r="G235" s="20">
        <f>HLOOKUP($D$8,'Cennik Frontów MFC'!$B$2:$F$321,'Cennik Frontów MFC'!G205,0)</f>
        <v>0</v>
      </c>
      <c r="H235" s="20">
        <f t="shared" si="47"/>
        <v>0</v>
      </c>
      <c r="I235" s="20"/>
      <c r="J235" s="20"/>
      <c r="K235" s="20"/>
      <c r="L235" s="20"/>
      <c r="M235" s="20"/>
      <c r="N235" s="293" t="str">
        <f t="shared" ref="N235:N272" si="51">IF(D235&gt;0,$C$23,$X$28)</f>
        <v>Wybierz</v>
      </c>
      <c r="O235" s="293"/>
      <c r="P235" s="47">
        <v>2</v>
      </c>
      <c r="Q235" s="20">
        <f t="shared" si="48"/>
        <v>0</v>
      </c>
      <c r="R235" s="417">
        <f t="shared" si="49"/>
        <v>0</v>
      </c>
      <c r="S235" s="414">
        <f>SUM($D$235:$D$242)</f>
        <v>0</v>
      </c>
      <c r="T235" s="403">
        <f>(IF($D$6=4,wagi!D211,wagi!F211))*D235</f>
        <v>0</v>
      </c>
      <c r="AK235" s="367" t="s">
        <v>1496</v>
      </c>
      <c r="AL235" s="299">
        <v>4</v>
      </c>
    </row>
    <row r="236" spans="2:38" ht="20.100000000000001" customHeight="1">
      <c r="B236" s="442"/>
      <c r="C236" s="2" t="s">
        <v>151</v>
      </c>
      <c r="D236" s="35">
        <v>0</v>
      </c>
      <c r="E236" s="3">
        <f>HLOOKUP($D$21,'Cenniki korpusów'!$C$2:$AZ$322,'Cenniki korpusów'!A207,0)</f>
        <v>0</v>
      </c>
      <c r="F236" s="3">
        <f>'Wycena frontów MDF'!AT208</f>
        <v>38.375999999999998</v>
      </c>
      <c r="G236" s="3">
        <f>HLOOKUP($D$8,'Cennik Frontów MFC'!$B$2:$F$321,'Cennik Frontów MFC'!G206,0)</f>
        <v>0</v>
      </c>
      <c r="H236" s="3">
        <f t="shared" si="47"/>
        <v>0</v>
      </c>
      <c r="I236" s="3"/>
      <c r="J236" s="3"/>
      <c r="K236" s="3"/>
      <c r="L236" s="3"/>
      <c r="M236" s="3"/>
      <c r="N236" s="292" t="str">
        <f t="shared" si="51"/>
        <v>Wybierz</v>
      </c>
      <c r="O236" s="292"/>
      <c r="P236" s="45">
        <v>2</v>
      </c>
      <c r="Q236" s="3">
        <f t="shared" si="48"/>
        <v>0</v>
      </c>
      <c r="R236" s="418">
        <f t="shared" si="49"/>
        <v>0</v>
      </c>
      <c r="S236" s="414">
        <f t="shared" ref="S236:S242" si="52">SUM($D$235:$D$242)</f>
        <v>0</v>
      </c>
      <c r="T236" s="403">
        <f>(IF($D$6=4,wagi!D212,wagi!F212))*D236</f>
        <v>0</v>
      </c>
      <c r="AK236" s="367" t="s">
        <v>1497</v>
      </c>
      <c r="AL236" s="299">
        <v>4</v>
      </c>
    </row>
    <row r="237" spans="2:38" ht="20.100000000000001" customHeight="1">
      <c r="B237" s="442"/>
      <c r="C237" s="2" t="s">
        <v>152</v>
      </c>
      <c r="D237" s="35">
        <v>0</v>
      </c>
      <c r="E237" s="3">
        <f>HLOOKUP($D$21,'Cenniki korpusów'!$C$2:$AZ$322,'Cenniki korpusów'!A208,0)</f>
        <v>0</v>
      </c>
      <c r="F237" s="3">
        <f>'Wycena frontów MDF'!AT209</f>
        <v>38.375999999999998</v>
      </c>
      <c r="G237" s="3">
        <f>HLOOKUP($D$8,'Cennik Frontów MFC'!$B$2:$F$321,'Cennik Frontów MFC'!G207,0)</f>
        <v>0</v>
      </c>
      <c r="H237" s="3">
        <f t="shared" si="47"/>
        <v>0</v>
      </c>
      <c r="I237" s="3"/>
      <c r="J237" s="3"/>
      <c r="K237" s="3"/>
      <c r="L237" s="3"/>
      <c r="M237" s="3"/>
      <c r="N237" s="292" t="str">
        <f t="shared" si="51"/>
        <v>Wybierz</v>
      </c>
      <c r="O237" s="292"/>
      <c r="P237" s="45">
        <v>2</v>
      </c>
      <c r="Q237" s="3">
        <f t="shared" si="48"/>
        <v>0</v>
      </c>
      <c r="R237" s="418">
        <f t="shared" si="49"/>
        <v>0</v>
      </c>
      <c r="S237" s="414">
        <f t="shared" si="52"/>
        <v>0</v>
      </c>
      <c r="T237" s="403">
        <f>(IF($D$6=4,wagi!D213,wagi!F213))*D237</f>
        <v>0</v>
      </c>
      <c r="AK237" s="367" t="s">
        <v>1498</v>
      </c>
      <c r="AL237" s="299">
        <v>4</v>
      </c>
    </row>
    <row r="238" spans="2:38" ht="20.100000000000001" customHeight="1">
      <c r="B238" s="442"/>
      <c r="C238" s="2" t="s">
        <v>153</v>
      </c>
      <c r="D238" s="35">
        <v>0</v>
      </c>
      <c r="E238" s="3">
        <f>HLOOKUP($D$21,'Cenniki korpusów'!$C$2:$AZ$322,'Cenniki korpusów'!A209,0)</f>
        <v>0</v>
      </c>
      <c r="F238" s="3">
        <f>'Wycena frontów MDF'!AT210</f>
        <v>38.375999999999998</v>
      </c>
      <c r="G238" s="3">
        <f>HLOOKUP($D$8,'Cennik Frontów MFC'!$B$2:$F$321,'Cennik Frontów MFC'!G208,0)</f>
        <v>0</v>
      </c>
      <c r="H238" s="3">
        <f t="shared" si="47"/>
        <v>0</v>
      </c>
      <c r="I238" s="3"/>
      <c r="J238" s="3"/>
      <c r="K238" s="3"/>
      <c r="L238" s="3"/>
      <c r="M238" s="3"/>
      <c r="N238" s="292" t="str">
        <f t="shared" si="51"/>
        <v>Wybierz</v>
      </c>
      <c r="O238" s="292"/>
      <c r="P238" s="45">
        <v>2</v>
      </c>
      <c r="Q238" s="3">
        <f t="shared" si="48"/>
        <v>0</v>
      </c>
      <c r="R238" s="418">
        <f t="shared" si="49"/>
        <v>0</v>
      </c>
      <c r="S238" s="414">
        <f t="shared" si="52"/>
        <v>0</v>
      </c>
      <c r="T238" s="403">
        <f>(IF($D$6=4,wagi!D214,wagi!F214))*D238</f>
        <v>0</v>
      </c>
      <c r="AK238" s="367" t="s">
        <v>1499</v>
      </c>
      <c r="AL238" s="299">
        <v>4</v>
      </c>
    </row>
    <row r="239" spans="2:38" ht="20.100000000000001" customHeight="1">
      <c r="B239" s="442"/>
      <c r="C239" s="2" t="s">
        <v>154</v>
      </c>
      <c r="D239" s="35">
        <v>0</v>
      </c>
      <c r="E239" s="3">
        <f>HLOOKUP($D$21,'Cenniki korpusów'!$C$2:$AZ$322,'Cenniki korpusów'!A210,0)</f>
        <v>0</v>
      </c>
      <c r="F239" s="3">
        <f>'Wycena frontów MDF'!AT211</f>
        <v>38.375999999999998</v>
      </c>
      <c r="G239" s="3">
        <f>HLOOKUP($D$8,'Cennik Frontów MFC'!$B$2:$F$321,'Cennik Frontów MFC'!G209,0)</f>
        <v>0</v>
      </c>
      <c r="H239" s="3">
        <f t="shared" si="47"/>
        <v>0</v>
      </c>
      <c r="I239" s="3"/>
      <c r="J239" s="3"/>
      <c r="K239" s="3"/>
      <c r="L239" s="3"/>
      <c r="M239" s="3"/>
      <c r="N239" s="292" t="str">
        <f t="shared" si="51"/>
        <v>Wybierz</v>
      </c>
      <c r="O239" s="292"/>
      <c r="P239" s="45">
        <v>2</v>
      </c>
      <c r="Q239" s="3">
        <f t="shared" si="48"/>
        <v>0</v>
      </c>
      <c r="R239" s="418">
        <f t="shared" si="49"/>
        <v>0</v>
      </c>
      <c r="S239" s="414">
        <f t="shared" si="52"/>
        <v>0</v>
      </c>
      <c r="T239" s="403">
        <f>(IF($D$6=4,wagi!D215,wagi!F215))*D239</f>
        <v>0</v>
      </c>
      <c r="AK239" s="367" t="s">
        <v>1500</v>
      </c>
      <c r="AL239" s="299">
        <v>4</v>
      </c>
    </row>
    <row r="240" spans="2:38" ht="20.100000000000001" customHeight="1">
      <c r="B240" s="442"/>
      <c r="C240" s="2" t="s">
        <v>155</v>
      </c>
      <c r="D240" s="35">
        <v>0</v>
      </c>
      <c r="E240" s="3">
        <f>HLOOKUP($D$21,'Cenniki korpusów'!$C$2:$AZ$322,'Cenniki korpusów'!A211,0)</f>
        <v>0</v>
      </c>
      <c r="F240" s="3">
        <f>'Wycena frontów MDF'!AT212</f>
        <v>38.375999999999998</v>
      </c>
      <c r="G240" s="3">
        <f>HLOOKUP($D$8,'Cennik Frontów MFC'!$B$2:$F$321,'Cennik Frontów MFC'!G210,0)</f>
        <v>0</v>
      </c>
      <c r="H240" s="3">
        <f t="shared" si="47"/>
        <v>0</v>
      </c>
      <c r="I240" s="3"/>
      <c r="J240" s="3"/>
      <c r="K240" s="3"/>
      <c r="L240" s="3"/>
      <c r="M240" s="3"/>
      <c r="N240" s="292" t="str">
        <f t="shared" si="51"/>
        <v>Wybierz</v>
      </c>
      <c r="O240" s="292"/>
      <c r="P240" s="45">
        <v>2</v>
      </c>
      <c r="Q240" s="3">
        <f t="shared" si="48"/>
        <v>0</v>
      </c>
      <c r="R240" s="418">
        <f t="shared" si="49"/>
        <v>0</v>
      </c>
      <c r="S240" s="414">
        <f t="shared" si="52"/>
        <v>0</v>
      </c>
      <c r="T240" s="403">
        <f>(IF($D$6=4,wagi!D216,wagi!F216))*D240</f>
        <v>0</v>
      </c>
      <c r="AK240" s="367" t="s">
        <v>1501</v>
      </c>
      <c r="AL240" s="299">
        <v>4</v>
      </c>
    </row>
    <row r="241" spans="2:38" ht="20.100000000000001" customHeight="1">
      <c r="B241" s="442"/>
      <c r="C241" s="2" t="s">
        <v>156</v>
      </c>
      <c r="D241" s="35">
        <v>0</v>
      </c>
      <c r="E241" s="3">
        <f>HLOOKUP($D$21,'Cenniki korpusów'!$C$2:$AZ$322,'Cenniki korpusów'!A212,0)</f>
        <v>0</v>
      </c>
      <c r="F241" s="3">
        <f>'Wycena frontów MDF'!AT213</f>
        <v>38.375999999999998</v>
      </c>
      <c r="G241" s="3">
        <f>HLOOKUP($D$8,'Cennik Frontów MFC'!$B$2:$F$321,'Cennik Frontów MFC'!G211,0)</f>
        <v>0</v>
      </c>
      <c r="H241" s="3">
        <f t="shared" si="47"/>
        <v>0</v>
      </c>
      <c r="I241" s="3"/>
      <c r="J241" s="3"/>
      <c r="K241" s="3"/>
      <c r="L241" s="3"/>
      <c r="M241" s="3"/>
      <c r="N241" s="292" t="str">
        <f t="shared" si="51"/>
        <v>Wybierz</v>
      </c>
      <c r="O241" s="292"/>
      <c r="P241" s="45">
        <v>2</v>
      </c>
      <c r="Q241" s="3">
        <f t="shared" si="48"/>
        <v>0</v>
      </c>
      <c r="R241" s="418">
        <f t="shared" si="49"/>
        <v>0</v>
      </c>
      <c r="S241" s="414">
        <f t="shared" si="52"/>
        <v>0</v>
      </c>
      <c r="T241" s="403">
        <f>(IF($D$6=4,wagi!D217,wagi!F217))*D241</f>
        <v>0</v>
      </c>
      <c r="AK241" s="367" t="s">
        <v>1502</v>
      </c>
      <c r="AL241" s="299">
        <v>4</v>
      </c>
    </row>
    <row r="242" spans="2:38" ht="20.100000000000001" customHeight="1" thickBot="1">
      <c r="B242" s="441"/>
      <c r="C242" s="21" t="s">
        <v>157</v>
      </c>
      <c r="D242" s="36">
        <v>0</v>
      </c>
      <c r="E242" s="22">
        <f>HLOOKUP($D$21,'Cenniki korpusów'!$C$2:$AZ$322,'Cenniki korpusów'!A213,0)</f>
        <v>0</v>
      </c>
      <c r="F242" s="22">
        <f>'Wycena frontów MDF'!AT214</f>
        <v>38.375999999999998</v>
      </c>
      <c r="G242" s="22">
        <f>HLOOKUP($D$8,'Cennik Frontów MFC'!$B$2:$F$321,'Cennik Frontów MFC'!G212,0)</f>
        <v>0</v>
      </c>
      <c r="H242" s="22">
        <f t="shared" si="47"/>
        <v>0</v>
      </c>
      <c r="I242" s="22"/>
      <c r="J242" s="22"/>
      <c r="K242" s="22"/>
      <c r="L242" s="22"/>
      <c r="M242" s="22"/>
      <c r="N242" s="294" t="str">
        <f t="shared" si="51"/>
        <v>Wybierz</v>
      </c>
      <c r="O242" s="294"/>
      <c r="P242" s="46">
        <v>2</v>
      </c>
      <c r="Q242" s="22">
        <f t="shared" si="48"/>
        <v>0</v>
      </c>
      <c r="R242" s="419">
        <f t="shared" si="49"/>
        <v>0</v>
      </c>
      <c r="S242" s="414">
        <f t="shared" si="52"/>
        <v>0</v>
      </c>
      <c r="T242" s="403">
        <f>(IF($D$6=4,wagi!D218,wagi!F218))*D242</f>
        <v>0</v>
      </c>
      <c r="AK242" s="367" t="s">
        <v>1503</v>
      </c>
      <c r="AL242" s="299">
        <v>4</v>
      </c>
    </row>
    <row r="243" spans="2:38" ht="20.100000000000001" customHeight="1">
      <c r="B243" s="440"/>
      <c r="C243" s="19" t="s">
        <v>158</v>
      </c>
      <c r="D243" s="34">
        <v>0</v>
      </c>
      <c r="E243" s="20">
        <f>HLOOKUP($D$21,'Cenniki korpusów'!$C$2:$AZ$322,'Cenniki korpusów'!A214,0)</f>
        <v>0</v>
      </c>
      <c r="F243" s="20">
        <f>'Wycena frontów MDF'!AT215</f>
        <v>38.375999999999998</v>
      </c>
      <c r="G243" s="20">
        <f>HLOOKUP($D$8,'Cennik Frontów MFC'!$B$2:$F$321,'Cennik Frontów MFC'!G213,0)</f>
        <v>0</v>
      </c>
      <c r="H243" s="20">
        <f t="shared" si="47"/>
        <v>0</v>
      </c>
      <c r="I243" s="20"/>
      <c r="J243" s="20"/>
      <c r="K243" s="20"/>
      <c r="L243" s="20"/>
      <c r="M243" s="20"/>
      <c r="N243" s="293" t="str">
        <f t="shared" si="51"/>
        <v>Wybierz</v>
      </c>
      <c r="O243" s="293"/>
      <c r="P243" s="47">
        <v>1</v>
      </c>
      <c r="Q243" s="20">
        <f t="shared" si="48"/>
        <v>0</v>
      </c>
      <c r="R243" s="417">
        <f t="shared" si="49"/>
        <v>0</v>
      </c>
      <c r="S243" s="414">
        <f>SUM($D$243:$D$250)</f>
        <v>0</v>
      </c>
      <c r="T243" s="403">
        <f>(IF($D$6=4,wagi!D219,wagi!F219))*D243</f>
        <v>0</v>
      </c>
      <c r="AK243" s="367" t="s">
        <v>1504</v>
      </c>
      <c r="AL243" s="299">
        <v>4</v>
      </c>
    </row>
    <row r="244" spans="2:38" ht="20.100000000000001" customHeight="1">
      <c r="B244" s="442"/>
      <c r="C244" s="2" t="s">
        <v>159</v>
      </c>
      <c r="D244" s="35">
        <v>0</v>
      </c>
      <c r="E244" s="3">
        <f>HLOOKUP($D$21,'Cenniki korpusów'!$C$2:$AZ$322,'Cenniki korpusów'!A215,0)</f>
        <v>0</v>
      </c>
      <c r="F244" s="3">
        <f>'Wycena frontów MDF'!AT216</f>
        <v>38.375999999999998</v>
      </c>
      <c r="G244" s="3">
        <f>HLOOKUP($D$8,'Cennik Frontów MFC'!$B$2:$F$321,'Cennik Frontów MFC'!G214,0)</f>
        <v>0</v>
      </c>
      <c r="H244" s="3">
        <f t="shared" si="47"/>
        <v>0</v>
      </c>
      <c r="I244" s="3"/>
      <c r="J244" s="3"/>
      <c r="K244" s="3"/>
      <c r="L244" s="3"/>
      <c r="M244" s="3"/>
      <c r="N244" s="292" t="str">
        <f t="shared" si="51"/>
        <v>Wybierz</v>
      </c>
      <c r="O244" s="292"/>
      <c r="P244" s="45">
        <v>1</v>
      </c>
      <c r="Q244" s="3">
        <f t="shared" si="48"/>
        <v>0</v>
      </c>
      <c r="R244" s="418">
        <f t="shared" si="49"/>
        <v>0</v>
      </c>
      <c r="S244" s="414">
        <f t="shared" ref="S244:S250" si="53">SUM($D$243:$D$250)</f>
        <v>0</v>
      </c>
      <c r="T244" s="403">
        <f>(IF($D$6=4,wagi!D220,wagi!F220))*D244</f>
        <v>0</v>
      </c>
      <c r="AK244" s="367" t="s">
        <v>1505</v>
      </c>
      <c r="AL244" s="299">
        <v>4</v>
      </c>
    </row>
    <row r="245" spans="2:38" ht="20.100000000000001" customHeight="1">
      <c r="B245" s="442"/>
      <c r="C245" s="2" t="s">
        <v>160</v>
      </c>
      <c r="D245" s="35">
        <v>0</v>
      </c>
      <c r="E245" s="3">
        <f>HLOOKUP($D$21,'Cenniki korpusów'!$C$2:$AZ$322,'Cenniki korpusów'!A216,0)</f>
        <v>0</v>
      </c>
      <c r="F245" s="3">
        <f>'Wycena frontów MDF'!AT217</f>
        <v>38.375999999999998</v>
      </c>
      <c r="G245" s="3">
        <f>HLOOKUP($D$8,'Cennik Frontów MFC'!$B$2:$F$321,'Cennik Frontów MFC'!G215,0)</f>
        <v>0</v>
      </c>
      <c r="H245" s="3">
        <f t="shared" si="47"/>
        <v>0</v>
      </c>
      <c r="I245" s="3"/>
      <c r="J245" s="3"/>
      <c r="K245" s="3"/>
      <c r="L245" s="3"/>
      <c r="M245" s="3"/>
      <c r="N245" s="292" t="str">
        <f t="shared" si="51"/>
        <v>Wybierz</v>
      </c>
      <c r="O245" s="292"/>
      <c r="P245" s="45">
        <v>1</v>
      </c>
      <c r="Q245" s="3">
        <f t="shared" si="48"/>
        <v>0</v>
      </c>
      <c r="R245" s="418">
        <f t="shared" si="49"/>
        <v>0</v>
      </c>
      <c r="S245" s="414">
        <f t="shared" si="53"/>
        <v>0</v>
      </c>
      <c r="T245" s="403">
        <f>(IF($D$6=4,wagi!D221,wagi!F221))*D245</f>
        <v>0</v>
      </c>
      <c r="AK245" s="367" t="s">
        <v>1506</v>
      </c>
      <c r="AL245" s="299">
        <v>4</v>
      </c>
    </row>
    <row r="246" spans="2:38" ht="20.100000000000001" customHeight="1">
      <c r="B246" s="442"/>
      <c r="C246" s="2" t="s">
        <v>161</v>
      </c>
      <c r="D246" s="35">
        <v>0</v>
      </c>
      <c r="E246" s="3">
        <f>HLOOKUP($D$21,'Cenniki korpusów'!$C$2:$AZ$322,'Cenniki korpusów'!A217,0)</f>
        <v>0</v>
      </c>
      <c r="F246" s="3">
        <f>'Wycena frontów MDF'!AT218</f>
        <v>38.375999999999998</v>
      </c>
      <c r="G246" s="3">
        <f>HLOOKUP($D$8,'Cennik Frontów MFC'!$B$2:$F$321,'Cennik Frontów MFC'!G216,0)</f>
        <v>0</v>
      </c>
      <c r="H246" s="3">
        <f t="shared" si="47"/>
        <v>0</v>
      </c>
      <c r="I246" s="3"/>
      <c r="J246" s="3"/>
      <c r="K246" s="3"/>
      <c r="L246" s="3"/>
      <c r="M246" s="3"/>
      <c r="N246" s="292" t="str">
        <f t="shared" si="51"/>
        <v>Wybierz</v>
      </c>
      <c r="O246" s="292"/>
      <c r="P246" s="45">
        <v>1</v>
      </c>
      <c r="Q246" s="3">
        <f t="shared" si="48"/>
        <v>0</v>
      </c>
      <c r="R246" s="418">
        <f t="shared" si="49"/>
        <v>0</v>
      </c>
      <c r="S246" s="414">
        <f t="shared" si="53"/>
        <v>0</v>
      </c>
      <c r="T246" s="403">
        <f>(IF($D$6=4,wagi!D222,wagi!F222))*D246</f>
        <v>0</v>
      </c>
      <c r="AK246" s="367" t="s">
        <v>1507</v>
      </c>
      <c r="AL246" s="299">
        <v>4</v>
      </c>
    </row>
    <row r="247" spans="2:38" ht="20.100000000000001" customHeight="1">
      <c r="B247" s="442"/>
      <c r="C247" s="2" t="s">
        <v>162</v>
      </c>
      <c r="D247" s="35">
        <v>0</v>
      </c>
      <c r="E247" s="3">
        <f>HLOOKUP($D$21,'Cenniki korpusów'!$C$2:$AZ$322,'Cenniki korpusów'!A218,0)</f>
        <v>0</v>
      </c>
      <c r="F247" s="3">
        <f>'Wycena frontów MDF'!AT219</f>
        <v>38.375999999999998</v>
      </c>
      <c r="G247" s="3">
        <f>HLOOKUP($D$8,'Cennik Frontów MFC'!$B$2:$F$321,'Cennik Frontów MFC'!G217,0)</f>
        <v>0</v>
      </c>
      <c r="H247" s="3">
        <f t="shared" si="47"/>
        <v>0</v>
      </c>
      <c r="I247" s="3"/>
      <c r="J247" s="3"/>
      <c r="K247" s="3"/>
      <c r="L247" s="3"/>
      <c r="M247" s="3"/>
      <c r="N247" s="292" t="str">
        <f t="shared" si="51"/>
        <v>Wybierz</v>
      </c>
      <c r="O247" s="292"/>
      <c r="P247" s="45">
        <v>1</v>
      </c>
      <c r="Q247" s="3">
        <f t="shared" si="48"/>
        <v>0</v>
      </c>
      <c r="R247" s="418">
        <f t="shared" si="49"/>
        <v>0</v>
      </c>
      <c r="S247" s="414">
        <f t="shared" si="53"/>
        <v>0</v>
      </c>
      <c r="T247" s="403">
        <f>(IF($D$6=4,wagi!D223,wagi!F223))*D247</f>
        <v>0</v>
      </c>
      <c r="AK247" s="367" t="s">
        <v>1508</v>
      </c>
      <c r="AL247" s="299">
        <v>4</v>
      </c>
    </row>
    <row r="248" spans="2:38" ht="20.100000000000001" customHeight="1">
      <c r="B248" s="442"/>
      <c r="C248" s="2" t="s">
        <v>163</v>
      </c>
      <c r="D248" s="35">
        <v>0</v>
      </c>
      <c r="E248" s="3">
        <f>HLOOKUP($D$21,'Cenniki korpusów'!$C$2:$AZ$322,'Cenniki korpusów'!A219,0)</f>
        <v>0</v>
      </c>
      <c r="F248" s="3">
        <f>'Wycena frontów MDF'!AT220</f>
        <v>38.375999999999998</v>
      </c>
      <c r="G248" s="3">
        <f>HLOOKUP($D$8,'Cennik Frontów MFC'!$B$2:$F$321,'Cennik Frontów MFC'!G218,0)</f>
        <v>0</v>
      </c>
      <c r="H248" s="3">
        <f t="shared" si="47"/>
        <v>0</v>
      </c>
      <c r="I248" s="3"/>
      <c r="J248" s="3"/>
      <c r="K248" s="3"/>
      <c r="L248" s="3"/>
      <c r="M248" s="3"/>
      <c r="N248" s="292" t="str">
        <f t="shared" si="51"/>
        <v>Wybierz</v>
      </c>
      <c r="O248" s="292"/>
      <c r="P248" s="45">
        <v>1</v>
      </c>
      <c r="Q248" s="3">
        <f t="shared" si="48"/>
        <v>0</v>
      </c>
      <c r="R248" s="418">
        <f t="shared" si="49"/>
        <v>0</v>
      </c>
      <c r="S248" s="414">
        <f t="shared" si="53"/>
        <v>0</v>
      </c>
      <c r="T248" s="403">
        <f>(IF($D$6=4,wagi!D224,wagi!F224))*D248</f>
        <v>0</v>
      </c>
      <c r="AK248" s="367" t="s">
        <v>1509</v>
      </c>
      <c r="AL248" s="299">
        <v>4</v>
      </c>
    </row>
    <row r="249" spans="2:38" ht="20.100000000000001" customHeight="1">
      <c r="B249" s="442"/>
      <c r="C249" s="2" t="s">
        <v>164</v>
      </c>
      <c r="D249" s="35">
        <v>0</v>
      </c>
      <c r="E249" s="3">
        <f>HLOOKUP($D$21,'Cenniki korpusów'!$C$2:$AZ$322,'Cenniki korpusów'!A220,0)</f>
        <v>0</v>
      </c>
      <c r="F249" s="3">
        <f>'Wycena frontów MDF'!AT221</f>
        <v>38.375999999999998</v>
      </c>
      <c r="G249" s="3">
        <f>HLOOKUP($D$8,'Cennik Frontów MFC'!$B$2:$F$321,'Cennik Frontów MFC'!G219,0)</f>
        <v>0</v>
      </c>
      <c r="H249" s="3">
        <f t="shared" si="47"/>
        <v>0</v>
      </c>
      <c r="I249" s="3"/>
      <c r="J249" s="3"/>
      <c r="K249" s="3"/>
      <c r="L249" s="3"/>
      <c r="M249" s="3"/>
      <c r="N249" s="292" t="str">
        <f t="shared" si="51"/>
        <v>Wybierz</v>
      </c>
      <c r="O249" s="292"/>
      <c r="P249" s="45">
        <v>1</v>
      </c>
      <c r="Q249" s="3">
        <f t="shared" si="48"/>
        <v>0</v>
      </c>
      <c r="R249" s="418">
        <f t="shared" si="49"/>
        <v>0</v>
      </c>
      <c r="S249" s="414">
        <f t="shared" si="53"/>
        <v>0</v>
      </c>
      <c r="T249" s="403">
        <f>(IF($D$6=4,wagi!D225,wagi!F225))*D249</f>
        <v>0</v>
      </c>
      <c r="AK249" s="367" t="s">
        <v>1510</v>
      </c>
      <c r="AL249" s="299">
        <v>4</v>
      </c>
    </row>
    <row r="250" spans="2:38" ht="20.100000000000001" customHeight="1" thickBot="1">
      <c r="B250" s="441"/>
      <c r="C250" s="21" t="s">
        <v>165</v>
      </c>
      <c r="D250" s="36">
        <v>0</v>
      </c>
      <c r="E250" s="22">
        <f>HLOOKUP($D$21,'Cenniki korpusów'!$C$2:$AZ$322,'Cenniki korpusów'!A221,0)</f>
        <v>0</v>
      </c>
      <c r="F250" s="22">
        <f>'Wycena frontów MDF'!AT222</f>
        <v>38.375999999999998</v>
      </c>
      <c r="G250" s="22">
        <f>HLOOKUP($D$8,'Cennik Frontów MFC'!$B$2:$F$321,'Cennik Frontów MFC'!G220,0)</f>
        <v>0</v>
      </c>
      <c r="H250" s="22">
        <f t="shared" si="47"/>
        <v>0</v>
      </c>
      <c r="I250" s="22"/>
      <c r="J250" s="22"/>
      <c r="K250" s="22"/>
      <c r="L250" s="22"/>
      <c r="M250" s="22"/>
      <c r="N250" s="294" t="str">
        <f t="shared" si="51"/>
        <v>Wybierz</v>
      </c>
      <c r="O250" s="294"/>
      <c r="P250" s="46">
        <v>1</v>
      </c>
      <c r="Q250" s="22">
        <f t="shared" si="48"/>
        <v>0</v>
      </c>
      <c r="R250" s="419">
        <f t="shared" si="49"/>
        <v>0</v>
      </c>
      <c r="S250" s="414">
        <f t="shared" si="53"/>
        <v>0</v>
      </c>
      <c r="T250" s="403">
        <f>(IF($D$6=4,wagi!D226,wagi!F226))*D250</f>
        <v>0</v>
      </c>
      <c r="AK250" s="367" t="s">
        <v>1511</v>
      </c>
      <c r="AL250" s="299">
        <v>4</v>
      </c>
    </row>
    <row r="251" spans="2:38" ht="20.100000000000001" customHeight="1">
      <c r="B251" s="440"/>
      <c r="C251" s="19" t="s">
        <v>166</v>
      </c>
      <c r="D251" s="34">
        <v>0</v>
      </c>
      <c r="E251" s="20">
        <f>HLOOKUP($D$21,'Cenniki korpusów'!$C$2:$AZ$322,'Cenniki korpusów'!A222,0)</f>
        <v>0</v>
      </c>
      <c r="F251" s="20">
        <f>'Wycena frontów MDF'!AT223</f>
        <v>19.187999999999999</v>
      </c>
      <c r="G251" s="20">
        <f>HLOOKUP($D$8,'Cennik Frontów MFC'!$B$2:$F$321,'Cennik Frontów MFC'!G221,0)</f>
        <v>0</v>
      </c>
      <c r="H251" s="20">
        <f t="shared" si="47"/>
        <v>0</v>
      </c>
      <c r="I251" s="20"/>
      <c r="J251" s="20"/>
      <c r="K251" s="20"/>
      <c r="L251" s="20"/>
      <c r="M251" s="20"/>
      <c r="N251" s="293" t="str">
        <f t="shared" si="51"/>
        <v>Wybierz</v>
      </c>
      <c r="O251" s="293"/>
      <c r="P251" s="47">
        <v>1</v>
      </c>
      <c r="Q251" s="20">
        <f t="shared" si="48"/>
        <v>0</v>
      </c>
      <c r="R251" s="417">
        <f t="shared" si="49"/>
        <v>0</v>
      </c>
      <c r="S251" s="414">
        <f>SUM($D$251:$D$258)</f>
        <v>0</v>
      </c>
      <c r="T251" s="403">
        <f>(IF($D$6=4,wagi!D227,wagi!F227))*D251</f>
        <v>0</v>
      </c>
      <c r="AK251" s="367" t="s">
        <v>1512</v>
      </c>
      <c r="AL251" s="299">
        <v>4</v>
      </c>
    </row>
    <row r="252" spans="2:38" ht="20.100000000000001" customHeight="1">
      <c r="B252" s="442"/>
      <c r="C252" s="2" t="s">
        <v>167</v>
      </c>
      <c r="D252" s="35">
        <v>0</v>
      </c>
      <c r="E252" s="3">
        <f>HLOOKUP($D$21,'Cenniki korpusów'!$C$2:$AZ$322,'Cenniki korpusów'!A223,0)</f>
        <v>0</v>
      </c>
      <c r="F252" s="3">
        <f>'Wycena frontów MDF'!AT224</f>
        <v>19.187999999999999</v>
      </c>
      <c r="G252" s="3">
        <f>HLOOKUP($D$8,'Cennik Frontów MFC'!$B$2:$F$321,'Cennik Frontów MFC'!G222,0)</f>
        <v>0</v>
      </c>
      <c r="H252" s="3">
        <f t="shared" si="47"/>
        <v>0</v>
      </c>
      <c r="I252" s="3"/>
      <c r="J252" s="3"/>
      <c r="K252" s="3"/>
      <c r="L252" s="3"/>
      <c r="M252" s="3"/>
      <c r="N252" s="292" t="str">
        <f t="shared" si="51"/>
        <v>Wybierz</v>
      </c>
      <c r="O252" s="292"/>
      <c r="P252" s="45">
        <v>1</v>
      </c>
      <c r="Q252" s="3">
        <f t="shared" si="48"/>
        <v>0</v>
      </c>
      <c r="R252" s="418">
        <f t="shared" si="49"/>
        <v>0</v>
      </c>
      <c r="S252" s="414">
        <f t="shared" ref="S252:S258" si="54">SUM($D$251:$D$258)</f>
        <v>0</v>
      </c>
      <c r="T252" s="403">
        <f>(IF($D$6=4,wagi!D228,wagi!F228))*D252</f>
        <v>0</v>
      </c>
      <c r="AK252" s="367" t="s">
        <v>1513</v>
      </c>
      <c r="AL252" s="299">
        <v>4</v>
      </c>
    </row>
    <row r="253" spans="2:38" ht="20.100000000000001" customHeight="1">
      <c r="B253" s="442"/>
      <c r="C253" s="2" t="s">
        <v>168</v>
      </c>
      <c r="D253" s="35">
        <v>0</v>
      </c>
      <c r="E253" s="3">
        <f>HLOOKUP($D$21,'Cenniki korpusów'!$C$2:$AZ$322,'Cenniki korpusów'!A224,0)</f>
        <v>0</v>
      </c>
      <c r="F253" s="3">
        <f>'Wycena frontów MDF'!AT225</f>
        <v>19.187999999999999</v>
      </c>
      <c r="G253" s="3">
        <f>HLOOKUP($D$8,'Cennik Frontów MFC'!$B$2:$F$321,'Cennik Frontów MFC'!G223,0)</f>
        <v>0</v>
      </c>
      <c r="H253" s="3">
        <f t="shared" si="47"/>
        <v>0</v>
      </c>
      <c r="I253" s="3"/>
      <c r="J253" s="3"/>
      <c r="K253" s="3"/>
      <c r="L253" s="3"/>
      <c r="M253" s="3"/>
      <c r="N253" s="292" t="str">
        <f t="shared" si="51"/>
        <v>Wybierz</v>
      </c>
      <c r="O253" s="292"/>
      <c r="P253" s="45">
        <v>1</v>
      </c>
      <c r="Q253" s="3">
        <f t="shared" si="48"/>
        <v>0</v>
      </c>
      <c r="R253" s="418">
        <f t="shared" si="49"/>
        <v>0</v>
      </c>
      <c r="S253" s="414">
        <f t="shared" si="54"/>
        <v>0</v>
      </c>
      <c r="T253" s="403">
        <f>(IF($D$6=4,wagi!D229,wagi!F229))*D253</f>
        <v>0</v>
      </c>
      <c r="AK253" s="367" t="s">
        <v>1514</v>
      </c>
      <c r="AL253" s="299">
        <v>4</v>
      </c>
    </row>
    <row r="254" spans="2:38" ht="20.100000000000001" customHeight="1">
      <c r="B254" s="442"/>
      <c r="C254" s="2" t="s">
        <v>169</v>
      </c>
      <c r="D254" s="35">
        <v>0</v>
      </c>
      <c r="E254" s="3">
        <f>HLOOKUP($D$21,'Cenniki korpusów'!$C$2:$AZ$322,'Cenniki korpusów'!A225,0)</f>
        <v>0</v>
      </c>
      <c r="F254" s="3">
        <f>'Wycena frontów MDF'!AT226</f>
        <v>19.187999999999999</v>
      </c>
      <c r="G254" s="3">
        <f>HLOOKUP($D$8,'Cennik Frontów MFC'!$B$2:$F$321,'Cennik Frontów MFC'!G224,0)</f>
        <v>0</v>
      </c>
      <c r="H254" s="3">
        <f t="shared" si="47"/>
        <v>0</v>
      </c>
      <c r="I254" s="3"/>
      <c r="J254" s="3"/>
      <c r="K254" s="3"/>
      <c r="L254" s="3"/>
      <c r="M254" s="3"/>
      <c r="N254" s="292" t="str">
        <f t="shared" si="51"/>
        <v>Wybierz</v>
      </c>
      <c r="O254" s="292"/>
      <c r="P254" s="45">
        <v>1</v>
      </c>
      <c r="Q254" s="3">
        <f t="shared" si="48"/>
        <v>0</v>
      </c>
      <c r="R254" s="418">
        <f t="shared" si="49"/>
        <v>0</v>
      </c>
      <c r="S254" s="414">
        <f t="shared" si="54"/>
        <v>0</v>
      </c>
      <c r="T254" s="403">
        <f>(IF($D$6=4,wagi!D230,wagi!F230))*D254</f>
        <v>0</v>
      </c>
      <c r="AK254" s="367" t="s">
        <v>1515</v>
      </c>
      <c r="AL254" s="299">
        <v>4</v>
      </c>
    </row>
    <row r="255" spans="2:38" ht="20.100000000000001" customHeight="1">
      <c r="B255" s="442"/>
      <c r="C255" s="2" t="s">
        <v>170</v>
      </c>
      <c r="D255" s="35">
        <v>0</v>
      </c>
      <c r="E255" s="3">
        <f>HLOOKUP($D$21,'Cenniki korpusów'!$C$2:$AZ$322,'Cenniki korpusów'!A226,0)</f>
        <v>0</v>
      </c>
      <c r="F255" s="3">
        <f>'Wycena frontów MDF'!AT227</f>
        <v>19.187999999999999</v>
      </c>
      <c r="G255" s="3">
        <f>HLOOKUP($D$8,'Cennik Frontów MFC'!$B$2:$F$321,'Cennik Frontów MFC'!G225,0)</f>
        <v>0</v>
      </c>
      <c r="H255" s="3">
        <f t="shared" si="47"/>
        <v>0</v>
      </c>
      <c r="I255" s="3"/>
      <c r="J255" s="3"/>
      <c r="K255" s="3"/>
      <c r="L255" s="3"/>
      <c r="M255" s="3"/>
      <c r="N255" s="292" t="str">
        <f t="shared" si="51"/>
        <v>Wybierz</v>
      </c>
      <c r="O255" s="292"/>
      <c r="P255" s="45">
        <v>1</v>
      </c>
      <c r="Q255" s="3">
        <f t="shared" si="48"/>
        <v>0</v>
      </c>
      <c r="R255" s="418">
        <f t="shared" si="49"/>
        <v>0</v>
      </c>
      <c r="S255" s="414">
        <f t="shared" si="54"/>
        <v>0</v>
      </c>
      <c r="T255" s="403">
        <f>(IF($D$6=4,wagi!D231,wagi!F231))*D255</f>
        <v>0</v>
      </c>
      <c r="AK255" s="367" t="s">
        <v>1516</v>
      </c>
      <c r="AL255" s="299">
        <v>4</v>
      </c>
    </row>
    <row r="256" spans="2:38" ht="20.100000000000001" customHeight="1">
      <c r="B256" s="442"/>
      <c r="C256" s="2" t="s">
        <v>171</v>
      </c>
      <c r="D256" s="35">
        <v>0</v>
      </c>
      <c r="E256" s="3">
        <f>HLOOKUP($D$21,'Cenniki korpusów'!$C$2:$AZ$322,'Cenniki korpusów'!A227,0)</f>
        <v>0</v>
      </c>
      <c r="F256" s="3">
        <f>'Wycena frontów MDF'!AT228</f>
        <v>19.187999999999999</v>
      </c>
      <c r="G256" s="3">
        <f>HLOOKUP($D$8,'Cennik Frontów MFC'!$B$2:$F$321,'Cennik Frontów MFC'!G226,0)</f>
        <v>0</v>
      </c>
      <c r="H256" s="3">
        <f t="shared" si="47"/>
        <v>0</v>
      </c>
      <c r="I256" s="3"/>
      <c r="J256" s="3"/>
      <c r="K256" s="3"/>
      <c r="L256" s="3"/>
      <c r="M256" s="3"/>
      <c r="N256" s="292" t="str">
        <f t="shared" si="51"/>
        <v>Wybierz</v>
      </c>
      <c r="O256" s="292"/>
      <c r="P256" s="45">
        <v>1</v>
      </c>
      <c r="Q256" s="3">
        <f t="shared" si="48"/>
        <v>0</v>
      </c>
      <c r="R256" s="418">
        <f t="shared" si="49"/>
        <v>0</v>
      </c>
      <c r="S256" s="414">
        <f t="shared" si="54"/>
        <v>0</v>
      </c>
      <c r="T256" s="403">
        <f>(IF($D$6=4,wagi!D232,wagi!F232))*D256</f>
        <v>0</v>
      </c>
      <c r="AK256" s="367" t="s">
        <v>1517</v>
      </c>
      <c r="AL256" s="299">
        <v>4</v>
      </c>
    </row>
    <row r="257" spans="2:38" ht="20.100000000000001" customHeight="1">
      <c r="B257" s="442"/>
      <c r="C257" s="2" t="s">
        <v>172</v>
      </c>
      <c r="D257" s="35">
        <v>0</v>
      </c>
      <c r="E257" s="3">
        <f>HLOOKUP($D$21,'Cenniki korpusów'!$C$2:$AZ$322,'Cenniki korpusów'!A228,0)</f>
        <v>0</v>
      </c>
      <c r="F257" s="3">
        <f>'Wycena frontów MDF'!AT229</f>
        <v>19.187999999999999</v>
      </c>
      <c r="G257" s="3">
        <f>HLOOKUP($D$8,'Cennik Frontów MFC'!$B$2:$F$321,'Cennik Frontów MFC'!G227,0)</f>
        <v>0</v>
      </c>
      <c r="H257" s="3">
        <f t="shared" si="47"/>
        <v>0</v>
      </c>
      <c r="I257" s="3"/>
      <c r="J257" s="3"/>
      <c r="K257" s="3"/>
      <c r="L257" s="3"/>
      <c r="M257" s="3"/>
      <c r="N257" s="292" t="str">
        <f t="shared" si="51"/>
        <v>Wybierz</v>
      </c>
      <c r="O257" s="292"/>
      <c r="P257" s="45">
        <v>1</v>
      </c>
      <c r="Q257" s="3">
        <f t="shared" si="48"/>
        <v>0</v>
      </c>
      <c r="R257" s="418">
        <f t="shared" si="49"/>
        <v>0</v>
      </c>
      <c r="S257" s="414">
        <f t="shared" si="54"/>
        <v>0</v>
      </c>
      <c r="T257" s="403">
        <f>(IF($D$6=4,wagi!D233,wagi!F233))*D257</f>
        <v>0</v>
      </c>
      <c r="AK257" s="367" t="s">
        <v>1518</v>
      </c>
      <c r="AL257" s="299">
        <v>4</v>
      </c>
    </row>
    <row r="258" spans="2:38" ht="20.100000000000001" customHeight="1" thickBot="1">
      <c r="B258" s="441"/>
      <c r="C258" s="21" t="s">
        <v>173</v>
      </c>
      <c r="D258" s="36">
        <v>0</v>
      </c>
      <c r="E258" s="22">
        <f>HLOOKUP($D$21,'Cenniki korpusów'!$C$2:$AZ$322,'Cenniki korpusów'!A229,0)</f>
        <v>0</v>
      </c>
      <c r="F258" s="22">
        <f>'Wycena frontów MDF'!AT230</f>
        <v>19.187999999999999</v>
      </c>
      <c r="G258" s="22">
        <f>HLOOKUP($D$8,'Cennik Frontów MFC'!$B$2:$F$321,'Cennik Frontów MFC'!G228,0)</f>
        <v>0</v>
      </c>
      <c r="H258" s="22">
        <f t="shared" si="47"/>
        <v>0</v>
      </c>
      <c r="I258" s="22"/>
      <c r="J258" s="22"/>
      <c r="K258" s="22"/>
      <c r="L258" s="22"/>
      <c r="M258" s="22"/>
      <c r="N258" s="294" t="str">
        <f t="shared" si="51"/>
        <v>Wybierz</v>
      </c>
      <c r="O258" s="294"/>
      <c r="P258" s="46">
        <v>1</v>
      </c>
      <c r="Q258" s="22">
        <f t="shared" si="48"/>
        <v>0</v>
      </c>
      <c r="R258" s="419">
        <f t="shared" si="49"/>
        <v>0</v>
      </c>
      <c r="S258" s="414">
        <f t="shared" si="54"/>
        <v>0</v>
      </c>
      <c r="T258" s="403">
        <f>(IF($D$6=4,wagi!D234,wagi!F234))*D258</f>
        <v>0</v>
      </c>
      <c r="AK258" s="367" t="s">
        <v>1519</v>
      </c>
      <c r="AL258" s="299">
        <v>4</v>
      </c>
    </row>
    <row r="259" spans="2:38" ht="24.95" customHeight="1">
      <c r="B259" s="440"/>
      <c r="C259" s="19" t="s">
        <v>174</v>
      </c>
      <c r="D259" s="34">
        <v>0</v>
      </c>
      <c r="E259" s="20">
        <f>HLOOKUP($D$21,'Cenniki korpusów'!$C$2:$AZ$322,'Cenniki korpusów'!A230,0)</f>
        <v>0</v>
      </c>
      <c r="F259" s="20">
        <f>'Wycena frontów MDF'!AT231</f>
        <v>16.7895</v>
      </c>
      <c r="G259" s="20">
        <f>HLOOKUP($D$8,'Cennik Frontów MFC'!$B$2:$F$321,'Cennik Frontów MFC'!G229,0)</f>
        <v>0</v>
      </c>
      <c r="H259" s="20">
        <f t="shared" si="47"/>
        <v>0</v>
      </c>
      <c r="I259" s="20"/>
      <c r="J259" s="20"/>
      <c r="K259" s="20"/>
      <c r="L259" s="20"/>
      <c r="M259" s="20"/>
      <c r="N259" s="293" t="str">
        <f t="shared" si="51"/>
        <v>Wybierz</v>
      </c>
      <c r="O259" s="293" t="s">
        <v>319</v>
      </c>
      <c r="P259" s="47">
        <v>1</v>
      </c>
      <c r="Q259" s="20">
        <f t="shared" si="48"/>
        <v>0</v>
      </c>
      <c r="R259" s="417">
        <f t="shared" si="49"/>
        <v>0</v>
      </c>
      <c r="S259" s="414">
        <f>SUM($D$259:$D$262)</f>
        <v>0</v>
      </c>
      <c r="T259" s="403">
        <f>(IF($D$6=4,wagi!D235,wagi!F235))*D259</f>
        <v>0</v>
      </c>
      <c r="AK259" s="367" t="s">
        <v>1520</v>
      </c>
      <c r="AL259" s="299">
        <v>4</v>
      </c>
    </row>
    <row r="260" spans="2:38" ht="24.95" customHeight="1">
      <c r="B260" s="442"/>
      <c r="C260" s="2" t="s">
        <v>175</v>
      </c>
      <c r="D260" s="35">
        <v>0</v>
      </c>
      <c r="E260" s="3">
        <f>HLOOKUP($D$21,'Cenniki korpusów'!$C$2:$AZ$322,'Cenniki korpusów'!A231,0)</f>
        <v>0</v>
      </c>
      <c r="F260" s="3">
        <f>'Wycena frontów MDF'!AT232</f>
        <v>16.7895</v>
      </c>
      <c r="G260" s="3">
        <f>HLOOKUP($D$8,'Cennik Frontów MFC'!$B$2:$F$321,'Cennik Frontów MFC'!G230,0)</f>
        <v>0</v>
      </c>
      <c r="H260" s="3">
        <f t="shared" si="47"/>
        <v>0</v>
      </c>
      <c r="I260" s="3"/>
      <c r="J260" s="3"/>
      <c r="K260" s="3"/>
      <c r="L260" s="3"/>
      <c r="M260" s="3"/>
      <c r="N260" s="292" t="str">
        <f t="shared" si="51"/>
        <v>Wybierz</v>
      </c>
      <c r="O260" s="292" t="s">
        <v>319</v>
      </c>
      <c r="P260" s="45">
        <v>1</v>
      </c>
      <c r="Q260" s="3">
        <f t="shared" si="48"/>
        <v>0</v>
      </c>
      <c r="R260" s="418">
        <f t="shared" si="49"/>
        <v>0</v>
      </c>
      <c r="S260" s="414">
        <f t="shared" ref="S260:S262" si="55">SUM($D$259:$D$262)</f>
        <v>0</v>
      </c>
      <c r="T260" s="403">
        <f>(IF($D$6=4,wagi!D236,wagi!F236))*D260</f>
        <v>0</v>
      </c>
      <c r="AK260" s="367" t="s">
        <v>1521</v>
      </c>
      <c r="AL260" s="299">
        <v>4</v>
      </c>
    </row>
    <row r="261" spans="2:38" ht="24.95" customHeight="1">
      <c r="B261" s="442"/>
      <c r="C261" s="2" t="s">
        <v>176</v>
      </c>
      <c r="D261" s="35">
        <v>0</v>
      </c>
      <c r="E261" s="3">
        <f>HLOOKUP($D$21,'Cenniki korpusów'!$C$2:$AZ$322,'Cenniki korpusów'!A232,0)</f>
        <v>0</v>
      </c>
      <c r="F261" s="3">
        <f>'Wycena frontów MDF'!AT233</f>
        <v>16.7895</v>
      </c>
      <c r="G261" s="3">
        <f>HLOOKUP($D$8,'Cennik Frontów MFC'!$B$2:$F$321,'Cennik Frontów MFC'!G231,0)</f>
        <v>0</v>
      </c>
      <c r="H261" s="3">
        <f t="shared" si="47"/>
        <v>0</v>
      </c>
      <c r="I261" s="3"/>
      <c r="J261" s="3"/>
      <c r="K261" s="3"/>
      <c r="L261" s="3"/>
      <c r="M261" s="3"/>
      <c r="N261" s="292" t="str">
        <f t="shared" si="51"/>
        <v>Wybierz</v>
      </c>
      <c r="O261" s="292" t="s">
        <v>319</v>
      </c>
      <c r="P261" s="45">
        <v>1</v>
      </c>
      <c r="Q261" s="3">
        <f t="shared" si="48"/>
        <v>0</v>
      </c>
      <c r="R261" s="418">
        <f t="shared" si="49"/>
        <v>0</v>
      </c>
      <c r="S261" s="414">
        <f t="shared" si="55"/>
        <v>0</v>
      </c>
      <c r="T261" s="403">
        <f>(IF($D$6=4,wagi!D237,wagi!F237))*D261</f>
        <v>0</v>
      </c>
      <c r="AK261" s="367" t="s">
        <v>1522</v>
      </c>
      <c r="AL261" s="299">
        <v>4</v>
      </c>
    </row>
    <row r="262" spans="2:38" ht="24.95" customHeight="1" thickBot="1">
      <c r="B262" s="441"/>
      <c r="C262" s="21" t="s">
        <v>177</v>
      </c>
      <c r="D262" s="36">
        <v>0</v>
      </c>
      <c r="E262" s="22">
        <f>HLOOKUP($D$21,'Cenniki korpusów'!$C$2:$AZ$322,'Cenniki korpusów'!A233,0)</f>
        <v>0</v>
      </c>
      <c r="F262" s="22">
        <f>'Wycena frontów MDF'!AT234</f>
        <v>16.7895</v>
      </c>
      <c r="G262" s="22">
        <f>HLOOKUP($D$8,'Cennik Frontów MFC'!$B$2:$F$321,'Cennik Frontów MFC'!G232,0)</f>
        <v>0</v>
      </c>
      <c r="H262" s="22">
        <f t="shared" si="47"/>
        <v>0</v>
      </c>
      <c r="I262" s="22"/>
      <c r="J262" s="22"/>
      <c r="K262" s="22"/>
      <c r="L262" s="22"/>
      <c r="M262" s="22"/>
      <c r="N262" s="294" t="str">
        <f t="shared" si="51"/>
        <v>Wybierz</v>
      </c>
      <c r="O262" s="294" t="s">
        <v>319</v>
      </c>
      <c r="P262" s="46">
        <v>1</v>
      </c>
      <c r="Q262" s="22">
        <f t="shared" si="48"/>
        <v>0</v>
      </c>
      <c r="R262" s="419">
        <f t="shared" si="49"/>
        <v>0</v>
      </c>
      <c r="S262" s="414">
        <f t="shared" si="55"/>
        <v>0</v>
      </c>
      <c r="T262" s="403">
        <f>(IF($D$6=4,wagi!D238,wagi!F238))*D262</f>
        <v>0</v>
      </c>
      <c r="AK262" s="367" t="s">
        <v>1523</v>
      </c>
      <c r="AL262" s="299">
        <v>4</v>
      </c>
    </row>
    <row r="263" spans="2:38" ht="24.95" customHeight="1">
      <c r="B263" s="440"/>
      <c r="C263" s="19" t="s">
        <v>178</v>
      </c>
      <c r="D263" s="34">
        <v>0</v>
      </c>
      <c r="E263" s="20">
        <f>HLOOKUP($D$21,'Cenniki korpusów'!$C$2:$AZ$322,'Cenniki korpusów'!A234,0)</f>
        <v>0</v>
      </c>
      <c r="F263" s="20">
        <f>'Wycena frontów MDF'!AT235</f>
        <v>33.579000000000001</v>
      </c>
      <c r="G263" s="20">
        <f>HLOOKUP($D$8,'Cennik Frontów MFC'!$B$2:$F$321,'Cennik Frontów MFC'!G233,0)</f>
        <v>0</v>
      </c>
      <c r="H263" s="20">
        <f t="shared" si="47"/>
        <v>0</v>
      </c>
      <c r="I263" s="20"/>
      <c r="J263" s="20"/>
      <c r="K263" s="20"/>
      <c r="L263" s="20"/>
      <c r="M263" s="20"/>
      <c r="N263" s="293" t="str">
        <f t="shared" si="51"/>
        <v>Wybierz</v>
      </c>
      <c r="O263" s="293"/>
      <c r="P263" s="47">
        <v>2</v>
      </c>
      <c r="Q263" s="20">
        <f t="shared" si="48"/>
        <v>0</v>
      </c>
      <c r="R263" s="417">
        <f t="shared" si="49"/>
        <v>0</v>
      </c>
      <c r="S263" s="414">
        <f>SUM($D$263:$D$266)</f>
        <v>0</v>
      </c>
      <c r="T263" s="403">
        <f>(IF($D$6=4,wagi!D239,wagi!F239))*D263</f>
        <v>0</v>
      </c>
      <c r="AK263" s="367" t="s">
        <v>1524</v>
      </c>
      <c r="AL263" s="299">
        <v>4</v>
      </c>
    </row>
    <row r="264" spans="2:38" ht="24.95" customHeight="1">
      <c r="B264" s="442"/>
      <c r="C264" s="2" t="s">
        <v>179</v>
      </c>
      <c r="D264" s="35">
        <v>0</v>
      </c>
      <c r="E264" s="3">
        <f>HLOOKUP($D$21,'Cenniki korpusów'!$C$2:$AZ$322,'Cenniki korpusów'!A235,0)</f>
        <v>0</v>
      </c>
      <c r="F264" s="3">
        <f>'Wycena frontów MDF'!AT236</f>
        <v>33.579000000000001</v>
      </c>
      <c r="G264" s="3">
        <f>HLOOKUP($D$8,'Cennik Frontów MFC'!$B$2:$F$321,'Cennik Frontów MFC'!G234,0)</f>
        <v>0</v>
      </c>
      <c r="H264" s="3">
        <f t="shared" si="47"/>
        <v>0</v>
      </c>
      <c r="I264" s="3"/>
      <c r="J264" s="3"/>
      <c r="K264" s="3"/>
      <c r="L264" s="3"/>
      <c r="M264" s="3"/>
      <c r="N264" s="292" t="str">
        <f t="shared" si="51"/>
        <v>Wybierz</v>
      </c>
      <c r="O264" s="292"/>
      <c r="P264" s="45">
        <v>2</v>
      </c>
      <c r="Q264" s="3">
        <f t="shared" si="48"/>
        <v>0</v>
      </c>
      <c r="R264" s="418">
        <f t="shared" si="49"/>
        <v>0</v>
      </c>
      <c r="S264" s="414">
        <f t="shared" ref="S264:S266" si="56">SUM($D$263:$D$266)</f>
        <v>0</v>
      </c>
      <c r="T264" s="403">
        <f>(IF($D$6=4,wagi!D240,wagi!F240))*D264</f>
        <v>0</v>
      </c>
      <c r="AK264" s="367" t="s">
        <v>1525</v>
      </c>
      <c r="AL264" s="299">
        <v>4</v>
      </c>
    </row>
    <row r="265" spans="2:38" ht="24.95" customHeight="1">
      <c r="B265" s="442"/>
      <c r="C265" s="2" t="s">
        <v>180</v>
      </c>
      <c r="D265" s="35">
        <v>0</v>
      </c>
      <c r="E265" s="3">
        <f>HLOOKUP($D$21,'Cenniki korpusów'!$C$2:$AZ$322,'Cenniki korpusów'!A236,0)</f>
        <v>0</v>
      </c>
      <c r="F265" s="3">
        <f>'Wycena frontów MDF'!AT237</f>
        <v>33.579000000000001</v>
      </c>
      <c r="G265" s="3">
        <f>HLOOKUP($D$8,'Cennik Frontów MFC'!$B$2:$F$321,'Cennik Frontów MFC'!G235,0)</f>
        <v>0</v>
      </c>
      <c r="H265" s="3">
        <f t="shared" si="47"/>
        <v>0</v>
      </c>
      <c r="I265" s="3"/>
      <c r="J265" s="3"/>
      <c r="K265" s="3"/>
      <c r="L265" s="3"/>
      <c r="M265" s="3"/>
      <c r="N265" s="292" t="str">
        <f t="shared" si="51"/>
        <v>Wybierz</v>
      </c>
      <c r="O265" s="292"/>
      <c r="P265" s="45">
        <v>2</v>
      </c>
      <c r="Q265" s="3">
        <f t="shared" si="48"/>
        <v>0</v>
      </c>
      <c r="R265" s="418">
        <f t="shared" si="49"/>
        <v>0</v>
      </c>
      <c r="S265" s="414">
        <f t="shared" si="56"/>
        <v>0</v>
      </c>
      <c r="T265" s="403">
        <f>(IF($D$6=4,wagi!D241,wagi!F241))*D265</f>
        <v>0</v>
      </c>
      <c r="AK265" s="367" t="s">
        <v>1526</v>
      </c>
      <c r="AL265" s="299">
        <v>4</v>
      </c>
    </row>
    <row r="266" spans="2:38" ht="24.95" customHeight="1" thickBot="1">
      <c r="B266" s="441"/>
      <c r="C266" s="21" t="s">
        <v>181</v>
      </c>
      <c r="D266" s="36">
        <v>0</v>
      </c>
      <c r="E266" s="22">
        <f>HLOOKUP($D$21,'Cenniki korpusów'!$C$2:$AZ$322,'Cenniki korpusów'!A237,0)</f>
        <v>0</v>
      </c>
      <c r="F266" s="22">
        <f>'Wycena frontów MDF'!AT238</f>
        <v>33.579000000000001</v>
      </c>
      <c r="G266" s="22">
        <f>HLOOKUP($D$8,'Cennik Frontów MFC'!$B$2:$F$321,'Cennik Frontów MFC'!G236,0)</f>
        <v>0</v>
      </c>
      <c r="H266" s="22">
        <f t="shared" si="47"/>
        <v>0</v>
      </c>
      <c r="I266" s="22"/>
      <c r="J266" s="22"/>
      <c r="K266" s="22"/>
      <c r="L266" s="22"/>
      <c r="M266" s="22"/>
      <c r="N266" s="294" t="str">
        <f t="shared" si="51"/>
        <v>Wybierz</v>
      </c>
      <c r="O266" s="294"/>
      <c r="P266" s="46">
        <v>2</v>
      </c>
      <c r="Q266" s="22">
        <f t="shared" si="48"/>
        <v>0</v>
      </c>
      <c r="R266" s="419">
        <f t="shared" si="49"/>
        <v>0</v>
      </c>
      <c r="S266" s="414">
        <f t="shared" si="56"/>
        <v>0</v>
      </c>
      <c r="T266" s="403">
        <f>(IF($D$6=4,wagi!D242,wagi!F242))*D266</f>
        <v>0</v>
      </c>
      <c r="AK266" s="367" t="s">
        <v>1527</v>
      </c>
      <c r="AL266" s="299">
        <v>4</v>
      </c>
    </row>
    <row r="267" spans="2:38" ht="99.95" customHeight="1" thickBot="1">
      <c r="B267" s="295"/>
      <c r="C267" s="24" t="s">
        <v>182</v>
      </c>
      <c r="D267" s="37">
        <v>0</v>
      </c>
      <c r="E267" s="25">
        <f>HLOOKUP($D$21,'Cenniki korpusów'!$C$2:$AZ$322,'Cenniki korpusów'!A238,0)</f>
        <v>0</v>
      </c>
      <c r="F267" s="25">
        <f>'Wycena frontów MDF'!AT239</f>
        <v>50.368499999999997</v>
      </c>
      <c r="G267" s="25">
        <f>HLOOKUP($D$8,'Cennik Frontów MFC'!$B$2:$F$321,'Cennik Frontów MFC'!G237,0)</f>
        <v>0</v>
      </c>
      <c r="H267" s="25">
        <f t="shared" si="47"/>
        <v>0</v>
      </c>
      <c r="I267" s="25"/>
      <c r="J267" s="25"/>
      <c r="K267" s="25"/>
      <c r="L267" s="25"/>
      <c r="M267" s="25"/>
      <c r="N267" s="296" t="str">
        <f t="shared" si="51"/>
        <v>Wybierz</v>
      </c>
      <c r="O267" s="296" t="s">
        <v>319</v>
      </c>
      <c r="P267" s="48">
        <v>2</v>
      </c>
      <c r="Q267" s="25">
        <f t="shared" si="48"/>
        <v>0</v>
      </c>
      <c r="R267" s="420">
        <f t="shared" si="49"/>
        <v>0</v>
      </c>
      <c r="S267" s="414">
        <f t="shared" ref="S267:S274" si="57">D267</f>
        <v>0</v>
      </c>
      <c r="T267" s="403">
        <f>(IF($D$6=4,wagi!D243,wagi!F243))*D267</f>
        <v>0</v>
      </c>
      <c r="AK267" s="367" t="s">
        <v>1528</v>
      </c>
      <c r="AL267" s="299">
        <v>4</v>
      </c>
    </row>
    <row r="268" spans="2:38" ht="99.95" customHeight="1" thickBot="1">
      <c r="B268" s="295"/>
      <c r="C268" s="24" t="s">
        <v>930</v>
      </c>
      <c r="D268" s="37">
        <v>0</v>
      </c>
      <c r="E268" s="25">
        <f>HLOOKUP($D$21,'Cenniki korpusów'!$C$2:$AZ$322,'Cenniki korpusów'!A239,0)</f>
        <v>0</v>
      </c>
      <c r="F268" s="25">
        <f>'Wycena frontów MDF'!AT240</f>
        <v>67.158000000000001</v>
      </c>
      <c r="G268" s="25">
        <f>HLOOKUP($D$8,'Cennik Frontów MFC'!$B$2:$F$321,'Cennik Frontów MFC'!G238,0)</f>
        <v>0</v>
      </c>
      <c r="H268" s="25">
        <f t="shared" si="47"/>
        <v>0</v>
      </c>
      <c r="I268" s="25"/>
      <c r="J268" s="25"/>
      <c r="K268" s="25"/>
      <c r="L268" s="25"/>
      <c r="M268" s="25"/>
      <c r="N268" s="296" t="str">
        <f t="shared" si="51"/>
        <v>Wybierz</v>
      </c>
      <c r="O268" s="296" t="s">
        <v>319</v>
      </c>
      <c r="P268" s="48">
        <v>2</v>
      </c>
      <c r="Q268" s="25">
        <f t="shared" si="48"/>
        <v>0</v>
      </c>
      <c r="R268" s="420">
        <f t="shared" si="49"/>
        <v>0</v>
      </c>
      <c r="S268" s="414">
        <f t="shared" si="57"/>
        <v>0</v>
      </c>
      <c r="T268" s="403">
        <f>(IF($D$6=4,wagi!D244,wagi!F244))*D268</f>
        <v>0</v>
      </c>
      <c r="AK268" s="367" t="s">
        <v>1529</v>
      </c>
      <c r="AL268" s="299">
        <v>4</v>
      </c>
    </row>
    <row r="269" spans="2:38" ht="99.95" customHeight="1" thickBot="1">
      <c r="B269" s="295"/>
      <c r="C269" s="24" t="s">
        <v>931</v>
      </c>
      <c r="D269" s="37">
        <v>0</v>
      </c>
      <c r="E269" s="25">
        <f>HLOOKUP($D$21,'Cenniki korpusów'!$C$2:$AZ$322,'Cenniki korpusów'!A240,0)</f>
        <v>0</v>
      </c>
      <c r="F269" s="25">
        <f>'Wycena frontów MDF'!AT241</f>
        <v>67.158000000000001</v>
      </c>
      <c r="G269" s="25">
        <f>HLOOKUP($D$8,'Cennik Frontów MFC'!$B$2:$F$321,'Cennik Frontów MFC'!G239,0)</f>
        <v>0</v>
      </c>
      <c r="H269" s="25">
        <f t="shared" si="47"/>
        <v>0</v>
      </c>
      <c r="I269" s="25"/>
      <c r="J269" s="25"/>
      <c r="K269" s="25"/>
      <c r="L269" s="25"/>
      <c r="M269" s="25"/>
      <c r="N269" s="296" t="str">
        <f t="shared" si="51"/>
        <v>Wybierz</v>
      </c>
      <c r="O269" s="296" t="s">
        <v>319</v>
      </c>
      <c r="P269" s="48">
        <v>2</v>
      </c>
      <c r="Q269" s="25">
        <f t="shared" si="48"/>
        <v>0</v>
      </c>
      <c r="R269" s="420">
        <f t="shared" si="49"/>
        <v>0</v>
      </c>
      <c r="S269" s="414">
        <f t="shared" si="57"/>
        <v>0</v>
      </c>
      <c r="T269" s="403">
        <f>(IF($D$6=4,wagi!D245,wagi!F245))*D269</f>
        <v>0</v>
      </c>
      <c r="AK269" s="367" t="s">
        <v>1530</v>
      </c>
      <c r="AL269" s="299">
        <v>4</v>
      </c>
    </row>
    <row r="270" spans="2:38" ht="99.95" customHeight="1" thickBot="1">
      <c r="B270" s="295"/>
      <c r="C270" s="24" t="s">
        <v>183</v>
      </c>
      <c r="D270" s="37">
        <v>0</v>
      </c>
      <c r="E270" s="25">
        <f>HLOOKUP($D$21,'Cenniki korpusów'!$C$2:$AZ$322,'Cenniki korpusów'!A241,0)</f>
        <v>0</v>
      </c>
      <c r="F270" s="25">
        <f>'Wycena frontów MDF'!AT242</f>
        <v>16.7895</v>
      </c>
      <c r="G270" s="25">
        <f>HLOOKUP($D$8,'Cennik Frontów MFC'!$B$2:$F$321,'Cennik Frontów MFC'!G240,0)</f>
        <v>0</v>
      </c>
      <c r="H270" s="25">
        <f t="shared" si="47"/>
        <v>0</v>
      </c>
      <c r="I270" s="25"/>
      <c r="J270" s="25"/>
      <c r="K270" s="25"/>
      <c r="L270" s="25"/>
      <c r="M270" s="25"/>
      <c r="N270" s="296" t="str">
        <f t="shared" si="51"/>
        <v>Wybierz</v>
      </c>
      <c r="O270" s="296" t="s">
        <v>319</v>
      </c>
      <c r="P270" s="48">
        <v>1</v>
      </c>
      <c r="Q270" s="25">
        <f t="shared" si="48"/>
        <v>0</v>
      </c>
      <c r="R270" s="420">
        <f t="shared" si="49"/>
        <v>0</v>
      </c>
      <c r="S270" s="414">
        <f t="shared" si="57"/>
        <v>0</v>
      </c>
      <c r="T270" s="403">
        <f>(IF($D$6=4,wagi!D246,wagi!F246))*D270</f>
        <v>0</v>
      </c>
      <c r="AK270" s="367" t="s">
        <v>1531</v>
      </c>
      <c r="AL270" s="299">
        <v>4</v>
      </c>
    </row>
    <row r="271" spans="2:38" ht="99.95" customHeight="1" thickBot="1">
      <c r="B271" s="295"/>
      <c r="C271" s="24" t="s">
        <v>932</v>
      </c>
      <c r="D271" s="37">
        <v>0</v>
      </c>
      <c r="E271" s="25">
        <f>HLOOKUP($D$21,'Cenniki korpusów'!$C$2:$AZ$322,'Cenniki korpusów'!A242,0)</f>
        <v>0</v>
      </c>
      <c r="F271" s="25">
        <f>'Wycena frontów MDF'!AT243</f>
        <v>16.7895</v>
      </c>
      <c r="G271" s="25">
        <f>HLOOKUP($D$8,'Cennik Frontów MFC'!$B$2:$F$321,'Cennik Frontów MFC'!G241,0)</f>
        <v>0</v>
      </c>
      <c r="H271" s="25">
        <f t="shared" si="47"/>
        <v>0</v>
      </c>
      <c r="I271" s="25"/>
      <c r="J271" s="25"/>
      <c r="K271" s="25"/>
      <c r="L271" s="25"/>
      <c r="M271" s="25"/>
      <c r="N271" s="296" t="str">
        <f t="shared" si="51"/>
        <v>Wybierz</v>
      </c>
      <c r="O271" s="296"/>
      <c r="P271" s="48">
        <v>1</v>
      </c>
      <c r="Q271" s="25">
        <f t="shared" si="48"/>
        <v>0</v>
      </c>
      <c r="R271" s="420">
        <f t="shared" si="49"/>
        <v>0</v>
      </c>
      <c r="S271" s="414">
        <f t="shared" si="57"/>
        <v>0</v>
      </c>
      <c r="T271" s="403">
        <f>(IF($D$6=4,wagi!D247,wagi!F247))*D271</f>
        <v>0</v>
      </c>
      <c r="AK271" s="367" t="s">
        <v>1532</v>
      </c>
      <c r="AL271" s="299">
        <v>4</v>
      </c>
    </row>
    <row r="272" spans="2:38" ht="99.95" customHeight="1" thickBot="1">
      <c r="B272" s="295"/>
      <c r="C272" s="24" t="s">
        <v>933</v>
      </c>
      <c r="D272" s="37">
        <v>0</v>
      </c>
      <c r="E272" s="25">
        <f>HLOOKUP($D$21,'Cenniki korpusów'!$C$2:$AZ$322,'Cenniki korpusów'!A243,0)</f>
        <v>0</v>
      </c>
      <c r="F272" s="25">
        <f>'Wycena frontów MDF'!AT244</f>
        <v>16.7895</v>
      </c>
      <c r="G272" s="25">
        <f>HLOOKUP($D$8,'Cennik Frontów MFC'!$B$2:$F$321,'Cennik Frontów MFC'!G242,0)</f>
        <v>0</v>
      </c>
      <c r="H272" s="25">
        <f t="shared" si="47"/>
        <v>0</v>
      </c>
      <c r="I272" s="25"/>
      <c r="J272" s="25"/>
      <c r="K272" s="25"/>
      <c r="L272" s="25"/>
      <c r="M272" s="25"/>
      <c r="N272" s="296" t="str">
        <f t="shared" si="51"/>
        <v>Wybierz</v>
      </c>
      <c r="O272" s="296"/>
      <c r="P272" s="48">
        <v>1</v>
      </c>
      <c r="Q272" s="25">
        <f t="shared" si="48"/>
        <v>0</v>
      </c>
      <c r="R272" s="420">
        <f t="shared" si="49"/>
        <v>0</v>
      </c>
      <c r="S272" s="414">
        <f t="shared" si="57"/>
        <v>0</v>
      </c>
      <c r="T272" s="403">
        <f>(IF($D$6=4,wagi!D248,wagi!F248))*D272</f>
        <v>0</v>
      </c>
      <c r="AK272" s="367" t="s">
        <v>1533</v>
      </c>
      <c r="AL272" s="299">
        <v>4</v>
      </c>
    </row>
    <row r="273" spans="2:38" ht="99.95" customHeight="1" thickBot="1">
      <c r="B273" s="295"/>
      <c r="C273" s="24" t="s">
        <v>934</v>
      </c>
      <c r="D273" s="37">
        <v>0</v>
      </c>
      <c r="E273" s="25">
        <f>HLOOKUP($D$21,'Cenniki korpusów'!$C$2:$AZ$322,'Cenniki korpusów'!A244,0)</f>
        <v>0</v>
      </c>
      <c r="F273" s="25">
        <f>'Wycena frontów MDF'!AT245</f>
        <v>0</v>
      </c>
      <c r="G273" s="25">
        <f>HLOOKUP($D$8,'Cennik Frontów MFC'!$B$2:$F$321,'Cennik Frontów MFC'!G243,0)</f>
        <v>0</v>
      </c>
      <c r="H273" s="25">
        <f t="shared" si="47"/>
        <v>0</v>
      </c>
      <c r="I273" s="25"/>
      <c r="J273" s="25"/>
      <c r="K273" s="25"/>
      <c r="L273" s="25"/>
      <c r="M273" s="25"/>
      <c r="N273" s="296"/>
      <c r="O273" s="296"/>
      <c r="P273" s="48">
        <v>0</v>
      </c>
      <c r="Q273" s="25"/>
      <c r="R273" s="420">
        <f t="shared" si="49"/>
        <v>0</v>
      </c>
      <c r="S273" s="414">
        <f t="shared" si="57"/>
        <v>0</v>
      </c>
      <c r="T273" s="403">
        <f>(IF($D$6=4,wagi!D249,wagi!F249))*D273</f>
        <v>0</v>
      </c>
      <c r="AK273" s="367" t="s">
        <v>1534</v>
      </c>
      <c r="AL273" s="299">
        <v>4</v>
      </c>
    </row>
    <row r="274" spans="2:38" ht="99.95" customHeight="1" thickBot="1">
      <c r="B274" s="295"/>
      <c r="C274" s="24" t="s">
        <v>935</v>
      </c>
      <c r="D274" s="37">
        <v>0</v>
      </c>
      <c r="E274" s="25">
        <f>HLOOKUP($D$21,'Cenniki korpusów'!$C$2:$AZ$322,'Cenniki korpusów'!A245,0)</f>
        <v>0</v>
      </c>
      <c r="F274" s="25">
        <f>'Wycena frontów MDF'!AT246</f>
        <v>0</v>
      </c>
      <c r="G274" s="25">
        <f>HLOOKUP($D$8,'Cennik Frontów MFC'!$B$2:$F$321,'Cennik Frontów MFC'!G244,0)</f>
        <v>0</v>
      </c>
      <c r="H274" s="25">
        <f t="shared" si="47"/>
        <v>0</v>
      </c>
      <c r="I274" s="25"/>
      <c r="J274" s="25"/>
      <c r="K274" s="25"/>
      <c r="L274" s="25"/>
      <c r="M274" s="25"/>
      <c r="N274" s="296"/>
      <c r="O274" s="296"/>
      <c r="P274" s="48">
        <v>0</v>
      </c>
      <c r="Q274" s="25"/>
      <c r="R274" s="420">
        <f t="shared" si="49"/>
        <v>0</v>
      </c>
      <c r="S274" s="414">
        <f t="shared" si="57"/>
        <v>0</v>
      </c>
      <c r="T274" s="403">
        <f>(IF($D$6=4,wagi!D250,wagi!F250))*D274</f>
        <v>0</v>
      </c>
      <c r="AK274" s="367" t="s">
        <v>1535</v>
      </c>
      <c r="AL274" s="299">
        <v>4</v>
      </c>
    </row>
    <row r="275" spans="2:38" ht="20.100000000000001" customHeight="1">
      <c r="B275" s="440"/>
      <c r="C275" s="19" t="s">
        <v>184</v>
      </c>
      <c r="D275" s="34">
        <v>0</v>
      </c>
      <c r="E275" s="20">
        <f>HLOOKUP($D$21,'Cenniki korpusów'!$C$2:$AZ$322,'Cenniki korpusów'!A246,0)</f>
        <v>0</v>
      </c>
      <c r="F275" s="20">
        <f>'Wycena frontów MDF'!AT247</f>
        <v>44.372249999999994</v>
      </c>
      <c r="G275" s="20">
        <f>HLOOKUP($D$8,'Cennik Frontów MFC'!$B$2:$F$321,'Cennik Frontów MFC'!G245,0)</f>
        <v>0</v>
      </c>
      <c r="H275" s="20">
        <f t="shared" si="47"/>
        <v>0</v>
      </c>
      <c r="I275" s="20"/>
      <c r="J275" s="20"/>
      <c r="K275" s="20"/>
      <c r="L275" s="20"/>
      <c r="M275" s="20"/>
      <c r="N275" s="293" t="str">
        <f t="shared" ref="N275:N298" si="58">IF(D275&gt;0,$C$23,$X$28)</f>
        <v>Wybierz</v>
      </c>
      <c r="O275" s="293" t="s">
        <v>319</v>
      </c>
      <c r="P275" s="47">
        <v>2</v>
      </c>
      <c r="Q275" s="20">
        <f t="shared" si="48"/>
        <v>0</v>
      </c>
      <c r="R275" s="417">
        <f t="shared" si="49"/>
        <v>0</v>
      </c>
      <c r="S275" s="414">
        <f>SUM($D$275:$D$279)</f>
        <v>0</v>
      </c>
      <c r="T275" s="403">
        <f>(IF($D$6=4,wagi!D251,wagi!F251))*D275</f>
        <v>0</v>
      </c>
      <c r="AK275" s="367" t="s">
        <v>1536</v>
      </c>
      <c r="AL275" s="299">
        <v>4</v>
      </c>
    </row>
    <row r="276" spans="2:38" ht="20.100000000000001" customHeight="1">
      <c r="B276" s="442"/>
      <c r="C276" s="2" t="s">
        <v>185</v>
      </c>
      <c r="D276" s="35">
        <v>0</v>
      </c>
      <c r="E276" s="3">
        <f>HLOOKUP($D$21,'Cenniki korpusów'!$C$2:$AZ$322,'Cenniki korpusów'!A247,0)</f>
        <v>0</v>
      </c>
      <c r="F276" s="3">
        <f>'Wycena frontów MDF'!AT248</f>
        <v>44.372249999999994</v>
      </c>
      <c r="G276" s="3">
        <f>HLOOKUP($D$8,'Cennik Frontów MFC'!$B$2:$F$321,'Cennik Frontów MFC'!G246,0)</f>
        <v>0</v>
      </c>
      <c r="H276" s="3">
        <f t="shared" si="47"/>
        <v>0</v>
      </c>
      <c r="I276" s="3"/>
      <c r="J276" s="3"/>
      <c r="K276" s="3"/>
      <c r="L276" s="3"/>
      <c r="M276" s="3"/>
      <c r="N276" s="292" t="str">
        <f t="shared" si="58"/>
        <v>Wybierz</v>
      </c>
      <c r="O276" s="292" t="s">
        <v>319</v>
      </c>
      <c r="P276" s="45">
        <v>2</v>
      </c>
      <c r="Q276" s="3">
        <f t="shared" si="48"/>
        <v>0</v>
      </c>
      <c r="R276" s="418">
        <f t="shared" si="49"/>
        <v>0</v>
      </c>
      <c r="S276" s="414">
        <f t="shared" ref="S276:S279" si="59">SUM($D$275:$D$279)</f>
        <v>0</v>
      </c>
      <c r="T276" s="403">
        <f>(IF($D$6=4,wagi!D252,wagi!F252))*D276</f>
        <v>0</v>
      </c>
      <c r="AK276" s="367" t="s">
        <v>1537</v>
      </c>
      <c r="AL276" s="299">
        <v>4</v>
      </c>
    </row>
    <row r="277" spans="2:38" ht="20.100000000000001" customHeight="1">
      <c r="B277" s="442"/>
      <c r="C277" s="2" t="s">
        <v>186</v>
      </c>
      <c r="D277" s="35">
        <v>0</v>
      </c>
      <c r="E277" s="3">
        <f>HLOOKUP($D$21,'Cenniki korpusów'!$C$2:$AZ$322,'Cenniki korpusów'!A248,0)</f>
        <v>0</v>
      </c>
      <c r="F277" s="3">
        <f>'Wycena frontów MDF'!AT249</f>
        <v>44.372249999999994</v>
      </c>
      <c r="G277" s="3">
        <f>HLOOKUP($D$8,'Cennik Frontów MFC'!$B$2:$F$321,'Cennik Frontów MFC'!G247,0)</f>
        <v>0</v>
      </c>
      <c r="H277" s="3">
        <f t="shared" si="47"/>
        <v>0</v>
      </c>
      <c r="I277" s="3"/>
      <c r="J277" s="3"/>
      <c r="K277" s="3"/>
      <c r="L277" s="3"/>
      <c r="M277" s="3"/>
      <c r="N277" s="292" t="str">
        <f t="shared" si="58"/>
        <v>Wybierz</v>
      </c>
      <c r="O277" s="292" t="s">
        <v>319</v>
      </c>
      <c r="P277" s="45">
        <v>2</v>
      </c>
      <c r="Q277" s="3">
        <f t="shared" si="48"/>
        <v>0</v>
      </c>
      <c r="R277" s="418">
        <f t="shared" si="49"/>
        <v>0</v>
      </c>
      <c r="S277" s="414">
        <f t="shared" si="59"/>
        <v>0</v>
      </c>
      <c r="T277" s="403">
        <f>(IF($D$6=4,wagi!D253,wagi!F253))*D277</f>
        <v>0</v>
      </c>
      <c r="AK277" s="367" t="s">
        <v>1538</v>
      </c>
      <c r="AL277" s="299">
        <v>4</v>
      </c>
    </row>
    <row r="278" spans="2:38" ht="20.100000000000001" customHeight="1">
      <c r="B278" s="442"/>
      <c r="C278" s="2" t="s">
        <v>187</v>
      </c>
      <c r="D278" s="35">
        <v>0</v>
      </c>
      <c r="E278" s="3">
        <f>HLOOKUP($D$21,'Cenniki korpusów'!$C$2:$AZ$322,'Cenniki korpusów'!A249,0)</f>
        <v>0</v>
      </c>
      <c r="F278" s="3">
        <f>'Wycena frontów MDF'!AT250</f>
        <v>44.372249999999994</v>
      </c>
      <c r="G278" s="3">
        <f>HLOOKUP($D$8,'Cennik Frontów MFC'!$B$2:$F$321,'Cennik Frontów MFC'!G248,0)</f>
        <v>0</v>
      </c>
      <c r="H278" s="3">
        <f t="shared" si="47"/>
        <v>0</v>
      </c>
      <c r="I278" s="3"/>
      <c r="J278" s="3"/>
      <c r="K278" s="3"/>
      <c r="L278" s="3"/>
      <c r="M278" s="3"/>
      <c r="N278" s="292" t="str">
        <f t="shared" si="58"/>
        <v>Wybierz</v>
      </c>
      <c r="O278" s="292" t="s">
        <v>319</v>
      </c>
      <c r="P278" s="45">
        <v>2</v>
      </c>
      <c r="Q278" s="3">
        <f t="shared" si="48"/>
        <v>0</v>
      </c>
      <c r="R278" s="418">
        <f t="shared" si="49"/>
        <v>0</v>
      </c>
      <c r="S278" s="414">
        <f t="shared" si="59"/>
        <v>0</v>
      </c>
      <c r="T278" s="403">
        <f>(IF($D$6=4,wagi!D254,wagi!F254))*D278</f>
        <v>0</v>
      </c>
      <c r="AK278" s="367" t="s">
        <v>1539</v>
      </c>
      <c r="AL278" s="299">
        <v>4</v>
      </c>
    </row>
    <row r="279" spans="2:38" ht="20.100000000000001" customHeight="1" thickBot="1">
      <c r="B279" s="441"/>
      <c r="C279" s="21" t="s">
        <v>188</v>
      </c>
      <c r="D279" s="36">
        <v>0</v>
      </c>
      <c r="E279" s="22">
        <f>HLOOKUP($D$21,'Cenniki korpusów'!$C$2:$AZ$322,'Cenniki korpusów'!A250,0)</f>
        <v>0</v>
      </c>
      <c r="F279" s="22">
        <f>'Wycena frontów MDF'!AT251</f>
        <v>44.372249999999994</v>
      </c>
      <c r="G279" s="22">
        <f>HLOOKUP($D$8,'Cennik Frontów MFC'!$B$2:$F$321,'Cennik Frontów MFC'!G249,0)</f>
        <v>0</v>
      </c>
      <c r="H279" s="22">
        <f t="shared" si="47"/>
        <v>0</v>
      </c>
      <c r="I279" s="22"/>
      <c r="J279" s="22"/>
      <c r="K279" s="22"/>
      <c r="L279" s="22"/>
      <c r="M279" s="22"/>
      <c r="N279" s="294" t="str">
        <f t="shared" si="58"/>
        <v>Wybierz</v>
      </c>
      <c r="O279" s="294" t="s">
        <v>319</v>
      </c>
      <c r="P279" s="46">
        <v>2</v>
      </c>
      <c r="Q279" s="22">
        <f t="shared" si="48"/>
        <v>0</v>
      </c>
      <c r="R279" s="419">
        <f t="shared" si="49"/>
        <v>0</v>
      </c>
      <c r="S279" s="414">
        <f t="shared" si="59"/>
        <v>0</v>
      </c>
      <c r="T279" s="403">
        <f>(IF($D$6=4,wagi!D255,wagi!F255))*D279</f>
        <v>0</v>
      </c>
      <c r="AK279" s="367" t="s">
        <v>1540</v>
      </c>
      <c r="AL279" s="299">
        <v>4</v>
      </c>
    </row>
    <row r="280" spans="2:38" ht="99.95" customHeight="1" thickBot="1">
      <c r="B280" s="295"/>
      <c r="C280" s="24" t="s">
        <v>936</v>
      </c>
      <c r="D280" s="37">
        <v>0</v>
      </c>
      <c r="E280" s="25">
        <f>HLOOKUP($D$21,'Cenniki korpusów'!$C$2:$AZ$322,'Cenniki korpusów'!A251,0)</f>
        <v>0</v>
      </c>
      <c r="F280" s="25">
        <f>'Wycena frontów MDF'!AT252</f>
        <v>16.7895</v>
      </c>
      <c r="G280" s="25">
        <f>HLOOKUP($D$8,'Cennik Frontów MFC'!$B$2:$F$321,'Cennik Frontów MFC'!G250,0)</f>
        <v>0</v>
      </c>
      <c r="H280" s="25">
        <f t="shared" si="47"/>
        <v>0</v>
      </c>
      <c r="I280" s="25"/>
      <c r="J280" s="25"/>
      <c r="K280" s="25"/>
      <c r="L280" s="25"/>
      <c r="M280" s="25"/>
      <c r="N280" s="296" t="str">
        <f t="shared" si="58"/>
        <v>Wybierz</v>
      </c>
      <c r="O280" s="296" t="s">
        <v>319</v>
      </c>
      <c r="P280" s="48">
        <v>2</v>
      </c>
      <c r="Q280" s="25">
        <f t="shared" si="48"/>
        <v>0</v>
      </c>
      <c r="R280" s="420">
        <f t="shared" si="49"/>
        <v>0</v>
      </c>
      <c r="S280" s="414">
        <f>D280</f>
        <v>0</v>
      </c>
      <c r="T280" s="403">
        <f>(IF($D$6=4,wagi!D256,wagi!F256))*D280</f>
        <v>0</v>
      </c>
      <c r="AK280" s="367" t="s">
        <v>1541</v>
      </c>
      <c r="AL280" s="299">
        <v>4</v>
      </c>
    </row>
    <row r="281" spans="2:38" ht="99.95" customHeight="1" thickBot="1">
      <c r="B281" s="295"/>
      <c r="C281" s="24" t="s">
        <v>937</v>
      </c>
      <c r="D281" s="37">
        <v>0</v>
      </c>
      <c r="E281" s="25">
        <f>HLOOKUP($D$21,'Cenniki korpusów'!$C$2:$AZ$322,'Cenniki korpusów'!A252,0)</f>
        <v>0</v>
      </c>
      <c r="F281" s="25">
        <f>'Wycena frontów MDF'!AT253</f>
        <v>19.187999999999999</v>
      </c>
      <c r="G281" s="25">
        <f>HLOOKUP($D$8,'Cennik Frontów MFC'!$B$2:$F$321,'Cennik Frontów MFC'!G251,0)</f>
        <v>0</v>
      </c>
      <c r="H281" s="25">
        <f t="shared" si="47"/>
        <v>0</v>
      </c>
      <c r="I281" s="25"/>
      <c r="J281" s="25"/>
      <c r="K281" s="25"/>
      <c r="L281" s="25"/>
      <c r="M281" s="25"/>
      <c r="N281" s="296" t="str">
        <f t="shared" si="58"/>
        <v>Wybierz</v>
      </c>
      <c r="O281" s="296" t="s">
        <v>319</v>
      </c>
      <c r="P281" s="48">
        <v>2</v>
      </c>
      <c r="Q281" s="25">
        <f t="shared" si="48"/>
        <v>0</v>
      </c>
      <c r="R281" s="420">
        <f t="shared" si="49"/>
        <v>0</v>
      </c>
      <c r="S281" s="414">
        <f>D281</f>
        <v>0</v>
      </c>
      <c r="T281" s="403">
        <f>(IF($D$6=4,wagi!D257,wagi!F257))*D281</f>
        <v>0</v>
      </c>
      <c r="AK281" s="367" t="s">
        <v>1542</v>
      </c>
      <c r="AL281" s="299">
        <v>4</v>
      </c>
    </row>
    <row r="282" spans="2:38" ht="99.95" customHeight="1" thickBot="1">
      <c r="B282" s="295"/>
      <c r="C282" s="24" t="s">
        <v>938</v>
      </c>
      <c r="D282" s="37">
        <v>0</v>
      </c>
      <c r="E282" s="25">
        <f>HLOOKUP($D$21,'Cenniki korpusów'!$C$2:$AZ$322,'Cenniki korpusów'!A253,0)</f>
        <v>0</v>
      </c>
      <c r="F282" s="25">
        <f>'Wycena frontów MDF'!AT254</f>
        <v>33.579000000000001</v>
      </c>
      <c r="G282" s="25">
        <f>HLOOKUP($D$8,'Cennik Frontów MFC'!$B$2:$F$321,'Cennik Frontów MFC'!G252,0)</f>
        <v>0</v>
      </c>
      <c r="H282" s="25">
        <f t="shared" si="47"/>
        <v>0</v>
      </c>
      <c r="I282" s="25"/>
      <c r="J282" s="25"/>
      <c r="K282" s="25"/>
      <c r="L282" s="25"/>
      <c r="M282" s="25"/>
      <c r="N282" s="296" t="str">
        <f t="shared" si="58"/>
        <v>Wybierz</v>
      </c>
      <c r="O282" s="296" t="s">
        <v>319</v>
      </c>
      <c r="P282" s="48">
        <v>2</v>
      </c>
      <c r="Q282" s="25">
        <f t="shared" si="48"/>
        <v>0</v>
      </c>
      <c r="R282" s="420">
        <f t="shared" si="49"/>
        <v>0</v>
      </c>
      <c r="S282" s="414">
        <f>D282</f>
        <v>0</v>
      </c>
      <c r="T282" s="403">
        <f>(IF($D$6=4,wagi!D258,wagi!F258))*D282</f>
        <v>0</v>
      </c>
      <c r="AK282" s="367" t="s">
        <v>1543</v>
      </c>
      <c r="AL282" s="299">
        <v>4</v>
      </c>
    </row>
    <row r="283" spans="2:38" ht="99.95" customHeight="1" thickBot="1">
      <c r="B283" s="295"/>
      <c r="C283" s="24" t="s">
        <v>939</v>
      </c>
      <c r="D283" s="37">
        <v>0</v>
      </c>
      <c r="E283" s="25">
        <f>HLOOKUP($D$21,'Cenniki korpusów'!$C$2:$AZ$322,'Cenniki korpusów'!A254,0)</f>
        <v>0</v>
      </c>
      <c r="F283" s="25">
        <f>'Wycena frontów MDF'!AT255</f>
        <v>19.187999999999999</v>
      </c>
      <c r="G283" s="25">
        <f>HLOOKUP($D$8,'Cennik Frontów MFC'!$B$2:$F$321,'Cennik Frontów MFC'!G253,0)</f>
        <v>0</v>
      </c>
      <c r="H283" s="25">
        <f t="shared" si="47"/>
        <v>0</v>
      </c>
      <c r="I283" s="25"/>
      <c r="J283" s="25"/>
      <c r="K283" s="25"/>
      <c r="L283" s="25"/>
      <c r="M283" s="25"/>
      <c r="N283" s="296" t="str">
        <f t="shared" si="58"/>
        <v>Wybierz</v>
      </c>
      <c r="O283" s="296" t="s">
        <v>319</v>
      </c>
      <c r="P283" s="48">
        <v>2</v>
      </c>
      <c r="Q283" s="25">
        <f t="shared" si="48"/>
        <v>0</v>
      </c>
      <c r="R283" s="420">
        <f t="shared" si="49"/>
        <v>0</v>
      </c>
      <c r="S283" s="414">
        <f>D283</f>
        <v>0</v>
      </c>
      <c r="T283" s="403">
        <f>(IF($D$6=4,wagi!D259,wagi!F259))*D283</f>
        <v>0</v>
      </c>
      <c r="AK283" s="367" t="s">
        <v>1544</v>
      </c>
      <c r="AL283" s="299">
        <v>4</v>
      </c>
    </row>
    <row r="284" spans="2:38" ht="20.100000000000001" customHeight="1">
      <c r="B284" s="440"/>
      <c r="C284" s="19" t="s">
        <v>189</v>
      </c>
      <c r="D284" s="34">
        <v>0</v>
      </c>
      <c r="E284" s="20">
        <f>HLOOKUP($D$21,'Cenniki korpusów'!$C$2:$AZ$322,'Cenniki korpusów'!A255,0)</f>
        <v>0</v>
      </c>
      <c r="F284" s="20">
        <f>'Wycena frontów MDF'!AT256</f>
        <v>16.7895</v>
      </c>
      <c r="G284" s="20">
        <f>HLOOKUP($D$8,'Cennik Frontów MFC'!$B$2:$F$321,'Cennik Frontów MFC'!G254,0)</f>
        <v>0</v>
      </c>
      <c r="H284" s="20">
        <f t="shared" si="47"/>
        <v>0</v>
      </c>
      <c r="I284" s="20"/>
      <c r="J284" s="20"/>
      <c r="K284" s="20"/>
      <c r="L284" s="20"/>
      <c r="M284" s="20"/>
      <c r="N284" s="293" t="str">
        <f t="shared" si="58"/>
        <v>Wybierz</v>
      </c>
      <c r="O284" s="293" t="s">
        <v>319</v>
      </c>
      <c r="P284" s="47">
        <v>1</v>
      </c>
      <c r="Q284" s="20">
        <f t="shared" si="48"/>
        <v>0</v>
      </c>
      <c r="R284" s="417">
        <f t="shared" si="49"/>
        <v>0</v>
      </c>
      <c r="S284" s="414">
        <f>SUM($D$284:$D$288)</f>
        <v>0</v>
      </c>
      <c r="T284" s="403">
        <f>(IF($D$6=4,wagi!D260,wagi!F260))*D284</f>
        <v>0</v>
      </c>
      <c r="AK284" s="367" t="s">
        <v>1545</v>
      </c>
      <c r="AL284" s="299">
        <v>4</v>
      </c>
    </row>
    <row r="285" spans="2:38" ht="20.100000000000001" customHeight="1">
      <c r="B285" s="442"/>
      <c r="C285" s="2" t="s">
        <v>190</v>
      </c>
      <c r="D285" s="35">
        <v>0</v>
      </c>
      <c r="E285" s="3">
        <f>HLOOKUP($D$21,'Cenniki korpusów'!$C$2:$AZ$322,'Cenniki korpusów'!A256,0)</f>
        <v>0</v>
      </c>
      <c r="F285" s="3">
        <f>'Wycena frontów MDF'!AT257</f>
        <v>16.7895</v>
      </c>
      <c r="G285" s="3">
        <f>HLOOKUP($D$8,'Cennik Frontów MFC'!$B$2:$F$321,'Cennik Frontów MFC'!G255,0)</f>
        <v>0</v>
      </c>
      <c r="H285" s="3">
        <f t="shared" si="47"/>
        <v>0</v>
      </c>
      <c r="I285" s="3"/>
      <c r="J285" s="3"/>
      <c r="K285" s="3"/>
      <c r="L285" s="3"/>
      <c r="M285" s="3"/>
      <c r="N285" s="292" t="str">
        <f t="shared" si="58"/>
        <v>Wybierz</v>
      </c>
      <c r="O285" s="292" t="s">
        <v>319</v>
      </c>
      <c r="P285" s="45">
        <v>1</v>
      </c>
      <c r="Q285" s="3">
        <f t="shared" si="48"/>
        <v>0</v>
      </c>
      <c r="R285" s="418">
        <f t="shared" si="49"/>
        <v>0</v>
      </c>
      <c r="S285" s="414">
        <f t="shared" ref="S285:S288" si="60">SUM($D$284:$D$288)</f>
        <v>0</v>
      </c>
      <c r="T285" s="403">
        <f>(IF($D$6=4,wagi!D261,wagi!F261))*D285</f>
        <v>0</v>
      </c>
      <c r="AK285" s="367" t="s">
        <v>1546</v>
      </c>
      <c r="AL285" s="299">
        <v>4</v>
      </c>
    </row>
    <row r="286" spans="2:38" ht="20.100000000000001" customHeight="1">
      <c r="B286" s="442"/>
      <c r="C286" s="2" t="s">
        <v>191</v>
      </c>
      <c r="D286" s="35">
        <v>0</v>
      </c>
      <c r="E286" s="3">
        <f>HLOOKUP($D$21,'Cenniki korpusów'!$C$2:$AZ$322,'Cenniki korpusów'!A257,0)</f>
        <v>0</v>
      </c>
      <c r="F286" s="3">
        <f>'Wycena frontów MDF'!AT258</f>
        <v>16.7895</v>
      </c>
      <c r="G286" s="3">
        <f>HLOOKUP($D$8,'Cennik Frontów MFC'!$B$2:$F$321,'Cennik Frontów MFC'!G256,0)</f>
        <v>0</v>
      </c>
      <c r="H286" s="3">
        <f t="shared" si="47"/>
        <v>0</v>
      </c>
      <c r="I286" s="3"/>
      <c r="J286" s="3"/>
      <c r="K286" s="3"/>
      <c r="L286" s="3"/>
      <c r="M286" s="3"/>
      <c r="N286" s="292" t="str">
        <f t="shared" si="58"/>
        <v>Wybierz</v>
      </c>
      <c r="O286" s="292" t="s">
        <v>319</v>
      </c>
      <c r="P286" s="45">
        <v>1</v>
      </c>
      <c r="Q286" s="3">
        <f t="shared" si="48"/>
        <v>0</v>
      </c>
      <c r="R286" s="418">
        <f t="shared" si="49"/>
        <v>0</v>
      </c>
      <c r="S286" s="414">
        <f t="shared" si="60"/>
        <v>0</v>
      </c>
      <c r="T286" s="403">
        <f>(IF($D$6=4,wagi!D262,wagi!F262))*D286</f>
        <v>0</v>
      </c>
      <c r="AK286" s="367" t="s">
        <v>1547</v>
      </c>
      <c r="AL286" s="299">
        <v>4</v>
      </c>
    </row>
    <row r="287" spans="2:38" ht="20.100000000000001" customHeight="1">
      <c r="B287" s="442"/>
      <c r="C287" s="2" t="s">
        <v>192</v>
      </c>
      <c r="D287" s="35">
        <v>0</v>
      </c>
      <c r="E287" s="3">
        <f>HLOOKUP($D$21,'Cenniki korpusów'!$C$2:$AZ$322,'Cenniki korpusów'!A258,0)</f>
        <v>0</v>
      </c>
      <c r="F287" s="3">
        <f>'Wycena frontów MDF'!AT259</f>
        <v>16.7895</v>
      </c>
      <c r="G287" s="3">
        <f>HLOOKUP($D$8,'Cennik Frontów MFC'!$B$2:$F$321,'Cennik Frontów MFC'!G257,0)</f>
        <v>0</v>
      </c>
      <c r="H287" s="3">
        <f t="shared" si="47"/>
        <v>0</v>
      </c>
      <c r="I287" s="3"/>
      <c r="J287" s="3"/>
      <c r="K287" s="3"/>
      <c r="L287" s="3"/>
      <c r="M287" s="3"/>
      <c r="N287" s="292" t="str">
        <f t="shared" si="58"/>
        <v>Wybierz</v>
      </c>
      <c r="O287" s="292" t="s">
        <v>319</v>
      </c>
      <c r="P287" s="45">
        <v>1</v>
      </c>
      <c r="Q287" s="3">
        <f t="shared" si="48"/>
        <v>0</v>
      </c>
      <c r="R287" s="418">
        <f t="shared" si="49"/>
        <v>0</v>
      </c>
      <c r="S287" s="414">
        <f t="shared" si="60"/>
        <v>0</v>
      </c>
      <c r="T287" s="403">
        <f>(IF($D$6=4,wagi!D263,wagi!F263))*D287</f>
        <v>0</v>
      </c>
      <c r="AK287" s="367" t="s">
        <v>1548</v>
      </c>
      <c r="AL287" s="299">
        <v>4</v>
      </c>
    </row>
    <row r="288" spans="2:38" ht="20.100000000000001" customHeight="1" thickBot="1">
      <c r="B288" s="441"/>
      <c r="C288" s="21" t="s">
        <v>193</v>
      </c>
      <c r="D288" s="36">
        <v>0</v>
      </c>
      <c r="E288" s="22">
        <f>HLOOKUP($D$21,'Cenniki korpusów'!$C$2:$AZ$322,'Cenniki korpusów'!A259,0)</f>
        <v>0</v>
      </c>
      <c r="F288" s="22">
        <f>'Wycena frontów MDF'!AT260</f>
        <v>16.7895</v>
      </c>
      <c r="G288" s="22">
        <f>HLOOKUP($D$8,'Cennik Frontów MFC'!$B$2:$F$321,'Cennik Frontów MFC'!G258,0)</f>
        <v>0</v>
      </c>
      <c r="H288" s="22">
        <f t="shared" si="47"/>
        <v>0</v>
      </c>
      <c r="I288" s="22"/>
      <c r="J288" s="22"/>
      <c r="K288" s="22"/>
      <c r="L288" s="22"/>
      <c r="M288" s="22"/>
      <c r="N288" s="294" t="str">
        <f t="shared" si="58"/>
        <v>Wybierz</v>
      </c>
      <c r="O288" s="294" t="s">
        <v>319</v>
      </c>
      <c r="P288" s="46">
        <v>1</v>
      </c>
      <c r="Q288" s="22">
        <f t="shared" si="48"/>
        <v>0</v>
      </c>
      <c r="R288" s="419">
        <f t="shared" si="49"/>
        <v>0</v>
      </c>
      <c r="S288" s="414">
        <f t="shared" si="60"/>
        <v>0</v>
      </c>
      <c r="T288" s="403">
        <f>(IF($D$6=4,wagi!D264,wagi!F264))*D288</f>
        <v>0</v>
      </c>
      <c r="AK288" s="367" t="s">
        <v>1549</v>
      </c>
      <c r="AL288" s="299">
        <v>4</v>
      </c>
    </row>
    <row r="289" spans="2:38" ht="20.100000000000001" customHeight="1">
      <c r="B289" s="440"/>
      <c r="C289" s="19" t="s">
        <v>194</v>
      </c>
      <c r="D289" s="34">
        <v>0</v>
      </c>
      <c r="E289" s="20">
        <f>HLOOKUP($D$21,'Cenniki korpusów'!$C$2:$AZ$322,'Cenniki korpusów'!A260,0)</f>
        <v>0</v>
      </c>
      <c r="F289" s="20">
        <f>'Wycena frontów MDF'!AT261</f>
        <v>33.579000000000001</v>
      </c>
      <c r="G289" s="20">
        <f>HLOOKUP($D$8,'Cennik Frontów MFC'!$B$2:$F$321,'Cennik Frontów MFC'!G259,0)</f>
        <v>0</v>
      </c>
      <c r="H289" s="20">
        <f t="shared" si="47"/>
        <v>0</v>
      </c>
      <c r="I289" s="20"/>
      <c r="J289" s="20"/>
      <c r="K289" s="20"/>
      <c r="L289" s="20"/>
      <c r="M289" s="20"/>
      <c r="N289" s="293" t="str">
        <f t="shared" si="58"/>
        <v>Wybierz</v>
      </c>
      <c r="O289" s="293"/>
      <c r="P289" s="47">
        <v>2</v>
      </c>
      <c r="Q289" s="20">
        <f t="shared" si="48"/>
        <v>0</v>
      </c>
      <c r="R289" s="417">
        <f t="shared" si="49"/>
        <v>0</v>
      </c>
      <c r="S289" s="414">
        <f>SUM($D$289:$D$293)</f>
        <v>0</v>
      </c>
      <c r="T289" s="403">
        <f>(IF($D$6=4,wagi!D265,wagi!F265))*D289</f>
        <v>0</v>
      </c>
      <c r="AK289" s="367" t="s">
        <v>1550</v>
      </c>
      <c r="AL289" s="299">
        <v>4</v>
      </c>
    </row>
    <row r="290" spans="2:38" ht="20.100000000000001" customHeight="1">
      <c r="B290" s="442"/>
      <c r="C290" s="2" t="s">
        <v>195</v>
      </c>
      <c r="D290" s="35">
        <v>0</v>
      </c>
      <c r="E290" s="3">
        <f>HLOOKUP($D$21,'Cenniki korpusów'!$C$2:$AZ$322,'Cenniki korpusów'!A261,0)</f>
        <v>0</v>
      </c>
      <c r="F290" s="3">
        <f>'Wycena frontów MDF'!AT262</f>
        <v>33.579000000000001</v>
      </c>
      <c r="G290" s="3">
        <f>HLOOKUP($D$8,'Cennik Frontów MFC'!$B$2:$F$321,'Cennik Frontów MFC'!G260,0)</f>
        <v>0</v>
      </c>
      <c r="H290" s="3">
        <f t="shared" ref="H290:H351" si="61">IF($D$6=1,G290,IF($D$6=2,F290,IF($D$6=3,F290,0)))</f>
        <v>0</v>
      </c>
      <c r="I290" s="3"/>
      <c r="J290" s="3"/>
      <c r="K290" s="3"/>
      <c r="L290" s="3"/>
      <c r="M290" s="3"/>
      <c r="N290" s="292" t="str">
        <f t="shared" si="58"/>
        <v>Wybierz</v>
      </c>
      <c r="O290" s="292"/>
      <c r="P290" s="45">
        <v>2</v>
      </c>
      <c r="Q290" s="3">
        <f t="shared" ref="Q290:Q351" si="62">(VLOOKUP(N290,$AZ$29:$BB$145,3,0)+IF($D$24&gt;0,3.5,0))*P290</f>
        <v>0</v>
      </c>
      <c r="R290" s="418">
        <f t="shared" ref="R290:R351" si="63">SUM(Q290,P290,M290,L290,K290,J290,I290,H290,E290)*D290</f>
        <v>0</v>
      </c>
      <c r="S290" s="414">
        <f t="shared" ref="S290:S293" si="64">SUM($D$289:$D$293)</f>
        <v>0</v>
      </c>
      <c r="T290" s="403">
        <f>(IF($D$6=4,wagi!D266,wagi!F266))*D290</f>
        <v>0</v>
      </c>
      <c r="AK290" s="367" t="s">
        <v>1551</v>
      </c>
      <c r="AL290" s="299">
        <v>4</v>
      </c>
    </row>
    <row r="291" spans="2:38" ht="20.100000000000001" customHeight="1">
      <c r="B291" s="442"/>
      <c r="C291" s="2" t="s">
        <v>196</v>
      </c>
      <c r="D291" s="35">
        <v>0</v>
      </c>
      <c r="E291" s="3">
        <f>HLOOKUP($D$21,'Cenniki korpusów'!$C$2:$AZ$322,'Cenniki korpusów'!A262,0)</f>
        <v>0</v>
      </c>
      <c r="F291" s="3">
        <f>'Wycena frontów MDF'!AT263</f>
        <v>33.579000000000001</v>
      </c>
      <c r="G291" s="3">
        <f>HLOOKUP($D$8,'Cennik Frontów MFC'!$B$2:$F$321,'Cennik Frontów MFC'!G261,0)</f>
        <v>0</v>
      </c>
      <c r="H291" s="3">
        <f t="shared" si="61"/>
        <v>0</v>
      </c>
      <c r="I291" s="3"/>
      <c r="J291" s="3"/>
      <c r="K291" s="3"/>
      <c r="L291" s="3"/>
      <c r="M291" s="3"/>
      <c r="N291" s="292" t="str">
        <f t="shared" si="58"/>
        <v>Wybierz</v>
      </c>
      <c r="O291" s="292"/>
      <c r="P291" s="45">
        <v>2</v>
      </c>
      <c r="Q291" s="3">
        <f t="shared" si="62"/>
        <v>0</v>
      </c>
      <c r="R291" s="418">
        <f t="shared" si="63"/>
        <v>0</v>
      </c>
      <c r="S291" s="414">
        <f t="shared" si="64"/>
        <v>0</v>
      </c>
      <c r="T291" s="403">
        <f>(IF($D$6=4,wagi!D267,wagi!F267))*D291</f>
        <v>0</v>
      </c>
      <c r="AK291" s="367" t="s">
        <v>1552</v>
      </c>
      <c r="AL291" s="299">
        <v>4</v>
      </c>
    </row>
    <row r="292" spans="2:38" ht="20.100000000000001" customHeight="1">
      <c r="B292" s="442"/>
      <c r="C292" s="2" t="s">
        <v>197</v>
      </c>
      <c r="D292" s="35">
        <v>0</v>
      </c>
      <c r="E292" s="3">
        <f>HLOOKUP($D$21,'Cenniki korpusów'!$C$2:$AZ$322,'Cenniki korpusów'!A263,0)</f>
        <v>0</v>
      </c>
      <c r="F292" s="3">
        <f>'Wycena frontów MDF'!AT264</f>
        <v>33.579000000000001</v>
      </c>
      <c r="G292" s="3">
        <f>HLOOKUP($D$8,'Cennik Frontów MFC'!$B$2:$F$321,'Cennik Frontów MFC'!G262,0)</f>
        <v>0</v>
      </c>
      <c r="H292" s="3">
        <f t="shared" si="61"/>
        <v>0</v>
      </c>
      <c r="I292" s="3"/>
      <c r="J292" s="3"/>
      <c r="K292" s="3"/>
      <c r="L292" s="3"/>
      <c r="M292" s="3"/>
      <c r="N292" s="292" t="str">
        <f t="shared" si="58"/>
        <v>Wybierz</v>
      </c>
      <c r="O292" s="292"/>
      <c r="P292" s="45">
        <v>2</v>
      </c>
      <c r="Q292" s="3">
        <f t="shared" si="62"/>
        <v>0</v>
      </c>
      <c r="R292" s="418">
        <f t="shared" si="63"/>
        <v>0</v>
      </c>
      <c r="S292" s="414">
        <f t="shared" si="64"/>
        <v>0</v>
      </c>
      <c r="T292" s="403">
        <f>(IF($D$6=4,wagi!D268,wagi!F268))*D292</f>
        <v>0</v>
      </c>
      <c r="AK292" s="367" t="s">
        <v>1553</v>
      </c>
      <c r="AL292" s="299">
        <v>4</v>
      </c>
    </row>
    <row r="293" spans="2:38" ht="20.100000000000001" customHeight="1" thickBot="1">
      <c r="B293" s="441"/>
      <c r="C293" s="21" t="s">
        <v>198</v>
      </c>
      <c r="D293" s="36">
        <v>0</v>
      </c>
      <c r="E293" s="22">
        <f>HLOOKUP($D$21,'Cenniki korpusów'!$C$2:$AZ$322,'Cenniki korpusów'!A264,0)</f>
        <v>0</v>
      </c>
      <c r="F293" s="22">
        <f>'Wycena frontów MDF'!AT265</f>
        <v>33.579000000000001</v>
      </c>
      <c r="G293" s="22">
        <f>HLOOKUP($D$8,'Cennik Frontów MFC'!$B$2:$F$321,'Cennik Frontów MFC'!G263,0)</f>
        <v>0</v>
      </c>
      <c r="H293" s="22">
        <f t="shared" si="61"/>
        <v>0</v>
      </c>
      <c r="I293" s="22"/>
      <c r="J293" s="22"/>
      <c r="K293" s="22"/>
      <c r="L293" s="22"/>
      <c r="M293" s="22"/>
      <c r="N293" s="294" t="str">
        <f t="shared" si="58"/>
        <v>Wybierz</v>
      </c>
      <c r="O293" s="294"/>
      <c r="P293" s="46">
        <v>2</v>
      </c>
      <c r="Q293" s="22">
        <f t="shared" si="62"/>
        <v>0</v>
      </c>
      <c r="R293" s="419">
        <f t="shared" si="63"/>
        <v>0</v>
      </c>
      <c r="S293" s="414">
        <f t="shared" si="64"/>
        <v>0</v>
      </c>
      <c r="T293" s="403">
        <f>(IF($D$6=4,wagi!D269,wagi!F269))*D293</f>
        <v>0</v>
      </c>
      <c r="AK293" s="367" t="s">
        <v>1554</v>
      </c>
      <c r="AL293" s="299">
        <v>4</v>
      </c>
    </row>
    <row r="294" spans="2:38" ht="20.100000000000001" customHeight="1">
      <c r="B294" s="440"/>
      <c r="C294" s="19" t="s">
        <v>199</v>
      </c>
      <c r="D294" s="34">
        <v>0</v>
      </c>
      <c r="E294" s="20">
        <f>HLOOKUP($D$21,'Cenniki korpusów'!$C$2:$AZ$322,'Cenniki korpusów'!A265,0)</f>
        <v>0</v>
      </c>
      <c r="F294" s="20">
        <f>'Wycena frontów MDF'!AT266</f>
        <v>33.579000000000001</v>
      </c>
      <c r="G294" s="20">
        <f>HLOOKUP($D$8,'Cennik Frontów MFC'!$B$2:$F$321,'Cennik Frontów MFC'!G264,0)</f>
        <v>0</v>
      </c>
      <c r="H294" s="20">
        <f t="shared" si="61"/>
        <v>0</v>
      </c>
      <c r="I294" s="20"/>
      <c r="J294" s="20"/>
      <c r="K294" s="20"/>
      <c r="L294" s="20"/>
      <c r="M294" s="20"/>
      <c r="N294" s="293" t="str">
        <f t="shared" si="58"/>
        <v>Wybierz</v>
      </c>
      <c r="O294" s="293"/>
      <c r="P294" s="47">
        <v>2</v>
      </c>
      <c r="Q294" s="20">
        <f t="shared" si="62"/>
        <v>0</v>
      </c>
      <c r="R294" s="417">
        <f t="shared" si="63"/>
        <v>0</v>
      </c>
      <c r="S294" s="414">
        <f>SUM($D$294:$D$298)</f>
        <v>0</v>
      </c>
      <c r="T294" s="403">
        <f>(IF($D$6=4,wagi!D270,wagi!F270))*D294</f>
        <v>0</v>
      </c>
      <c r="AK294" s="367" t="s">
        <v>1555</v>
      </c>
      <c r="AL294" s="299">
        <v>4</v>
      </c>
    </row>
    <row r="295" spans="2:38" ht="20.100000000000001" customHeight="1">
      <c r="B295" s="442"/>
      <c r="C295" s="2" t="s">
        <v>200</v>
      </c>
      <c r="D295" s="35">
        <v>0</v>
      </c>
      <c r="E295" s="3">
        <f>HLOOKUP($D$21,'Cenniki korpusów'!$C$2:$AZ$322,'Cenniki korpusów'!A266,0)</f>
        <v>0</v>
      </c>
      <c r="F295" s="3">
        <f>'Wycena frontów MDF'!AT267</f>
        <v>33.579000000000001</v>
      </c>
      <c r="G295" s="3">
        <f>HLOOKUP($D$8,'Cennik Frontów MFC'!$B$2:$F$321,'Cennik Frontów MFC'!G265,0)</f>
        <v>0</v>
      </c>
      <c r="H295" s="3">
        <f t="shared" si="61"/>
        <v>0</v>
      </c>
      <c r="I295" s="3"/>
      <c r="J295" s="3"/>
      <c r="K295" s="3"/>
      <c r="L295" s="3"/>
      <c r="M295" s="3"/>
      <c r="N295" s="292" t="str">
        <f t="shared" si="58"/>
        <v>Wybierz</v>
      </c>
      <c r="O295" s="292"/>
      <c r="P295" s="45">
        <v>2</v>
      </c>
      <c r="Q295" s="3">
        <f t="shared" si="62"/>
        <v>0</v>
      </c>
      <c r="R295" s="418">
        <f t="shared" si="63"/>
        <v>0</v>
      </c>
      <c r="S295" s="414">
        <f t="shared" ref="S295:S298" si="65">SUM($D$294:$D$298)</f>
        <v>0</v>
      </c>
      <c r="T295" s="403">
        <f>(IF($D$6=4,wagi!D271,wagi!F271))*D295</f>
        <v>0</v>
      </c>
      <c r="AK295" s="367" t="s">
        <v>1556</v>
      </c>
      <c r="AL295" s="299">
        <v>4</v>
      </c>
    </row>
    <row r="296" spans="2:38" ht="20.100000000000001" customHeight="1">
      <c r="B296" s="442"/>
      <c r="C296" s="2" t="s">
        <v>201</v>
      </c>
      <c r="D296" s="35">
        <v>0</v>
      </c>
      <c r="E296" s="3">
        <f>HLOOKUP($D$21,'Cenniki korpusów'!$C$2:$AZ$322,'Cenniki korpusów'!A267,0)</f>
        <v>0</v>
      </c>
      <c r="F296" s="3">
        <f>'Wycena frontów MDF'!AT268</f>
        <v>33.579000000000001</v>
      </c>
      <c r="G296" s="3">
        <f>HLOOKUP($D$8,'Cennik Frontów MFC'!$B$2:$F$321,'Cennik Frontów MFC'!G266,0)</f>
        <v>0</v>
      </c>
      <c r="H296" s="3">
        <f t="shared" si="61"/>
        <v>0</v>
      </c>
      <c r="I296" s="3"/>
      <c r="J296" s="3"/>
      <c r="K296" s="3"/>
      <c r="L296" s="3"/>
      <c r="M296" s="3"/>
      <c r="N296" s="292" t="str">
        <f t="shared" si="58"/>
        <v>Wybierz</v>
      </c>
      <c r="O296" s="292"/>
      <c r="P296" s="45">
        <v>2</v>
      </c>
      <c r="Q296" s="3">
        <f t="shared" si="62"/>
        <v>0</v>
      </c>
      <c r="R296" s="418">
        <f t="shared" si="63"/>
        <v>0</v>
      </c>
      <c r="S296" s="414">
        <f t="shared" si="65"/>
        <v>0</v>
      </c>
      <c r="T296" s="403">
        <f>(IF($D$6=4,wagi!D272,wagi!F272))*D296</f>
        <v>0</v>
      </c>
      <c r="AK296" s="367" t="s">
        <v>1557</v>
      </c>
      <c r="AL296" s="299">
        <v>4</v>
      </c>
    </row>
    <row r="297" spans="2:38" ht="20.100000000000001" customHeight="1">
      <c r="B297" s="442"/>
      <c r="C297" s="2" t="s">
        <v>202</v>
      </c>
      <c r="D297" s="35">
        <v>0</v>
      </c>
      <c r="E297" s="3">
        <f>HLOOKUP($D$21,'Cenniki korpusów'!$C$2:$AZ$322,'Cenniki korpusów'!A268,0)</f>
        <v>0</v>
      </c>
      <c r="F297" s="3">
        <f>'Wycena frontów MDF'!AT269</f>
        <v>33.579000000000001</v>
      </c>
      <c r="G297" s="3">
        <f>HLOOKUP($D$8,'Cennik Frontów MFC'!$B$2:$F$321,'Cennik Frontów MFC'!G267,0)</f>
        <v>0</v>
      </c>
      <c r="H297" s="3">
        <f t="shared" si="61"/>
        <v>0</v>
      </c>
      <c r="I297" s="3"/>
      <c r="J297" s="3"/>
      <c r="K297" s="3"/>
      <c r="L297" s="3"/>
      <c r="M297" s="3"/>
      <c r="N297" s="292" t="str">
        <f t="shared" si="58"/>
        <v>Wybierz</v>
      </c>
      <c r="O297" s="292"/>
      <c r="P297" s="45">
        <v>2</v>
      </c>
      <c r="Q297" s="3">
        <f t="shared" si="62"/>
        <v>0</v>
      </c>
      <c r="R297" s="418">
        <f t="shared" si="63"/>
        <v>0</v>
      </c>
      <c r="S297" s="414">
        <f t="shared" si="65"/>
        <v>0</v>
      </c>
      <c r="T297" s="403">
        <f>(IF($D$6=4,wagi!D273,wagi!F273))*D297</f>
        <v>0</v>
      </c>
      <c r="AK297" s="367" t="s">
        <v>1558</v>
      </c>
      <c r="AL297" s="299">
        <v>4</v>
      </c>
    </row>
    <row r="298" spans="2:38" ht="20.100000000000001" customHeight="1" thickBot="1">
      <c r="B298" s="441"/>
      <c r="C298" s="21" t="s">
        <v>203</v>
      </c>
      <c r="D298" s="36">
        <v>0</v>
      </c>
      <c r="E298" s="22">
        <f>HLOOKUP($D$21,'Cenniki korpusów'!$C$2:$AZ$322,'Cenniki korpusów'!A269,0)</f>
        <v>0</v>
      </c>
      <c r="F298" s="22">
        <f>'Wycena frontów MDF'!AT270</f>
        <v>33.579000000000001</v>
      </c>
      <c r="G298" s="22">
        <f>HLOOKUP($D$8,'Cennik Frontów MFC'!$B$2:$F$321,'Cennik Frontów MFC'!G268,0)</f>
        <v>0</v>
      </c>
      <c r="H298" s="22">
        <f t="shared" si="61"/>
        <v>0</v>
      </c>
      <c r="I298" s="22"/>
      <c r="J298" s="22"/>
      <c r="K298" s="22"/>
      <c r="L298" s="22"/>
      <c r="M298" s="22"/>
      <c r="N298" s="294" t="str">
        <f t="shared" si="58"/>
        <v>Wybierz</v>
      </c>
      <c r="O298" s="294"/>
      <c r="P298" s="46">
        <v>2</v>
      </c>
      <c r="Q298" s="22">
        <f t="shared" si="62"/>
        <v>0</v>
      </c>
      <c r="R298" s="419">
        <f t="shared" si="63"/>
        <v>0</v>
      </c>
      <c r="S298" s="414">
        <f t="shared" si="65"/>
        <v>0</v>
      </c>
      <c r="T298" s="403">
        <f>(IF($D$6=4,wagi!D274,wagi!F274))*D298</f>
        <v>0</v>
      </c>
      <c r="AK298" s="367" t="s">
        <v>1559</v>
      </c>
      <c r="AL298" s="299">
        <v>4</v>
      </c>
    </row>
    <row r="299" spans="2:38" ht="50.1" customHeight="1">
      <c r="B299" s="440"/>
      <c r="C299" s="19" t="s">
        <v>940</v>
      </c>
      <c r="D299" s="34">
        <v>0</v>
      </c>
      <c r="E299" s="20">
        <f>HLOOKUP($D$21,'Cenniki korpusów'!$C$2:$AZ$322,'Cenniki korpusów'!A270,0)</f>
        <v>0</v>
      </c>
      <c r="F299" s="20">
        <f>'Wycena frontów MDF'!AT271</f>
        <v>0</v>
      </c>
      <c r="G299" s="20">
        <f>HLOOKUP($D$8,'Cennik Frontów MFC'!$B$2:$F$321,'Cennik Frontów MFC'!G269,0)</f>
        <v>0</v>
      </c>
      <c r="H299" s="20">
        <f t="shared" si="61"/>
        <v>0</v>
      </c>
      <c r="I299" s="20"/>
      <c r="J299" s="20"/>
      <c r="K299" s="20"/>
      <c r="L299" s="20"/>
      <c r="M299" s="20"/>
      <c r="N299" s="293"/>
      <c r="O299" s="293"/>
      <c r="P299" s="47">
        <v>0</v>
      </c>
      <c r="Q299" s="20"/>
      <c r="R299" s="417">
        <f t="shared" si="63"/>
        <v>0</v>
      </c>
      <c r="S299" s="414">
        <f>SUM($D$299:$D$300)</f>
        <v>0</v>
      </c>
      <c r="T299" s="403">
        <f>(IF($D$6=4,wagi!D275,wagi!F275))*D299</f>
        <v>0</v>
      </c>
      <c r="AK299" s="367" t="s">
        <v>1560</v>
      </c>
      <c r="AL299" s="299">
        <v>4</v>
      </c>
    </row>
    <row r="300" spans="2:38" ht="50.1" customHeight="1" thickBot="1">
      <c r="B300" s="441"/>
      <c r="C300" s="21" t="s">
        <v>941</v>
      </c>
      <c r="D300" s="36">
        <v>0</v>
      </c>
      <c r="E300" s="22">
        <f>HLOOKUP($D$21,'Cenniki korpusów'!$C$2:$AZ$322,'Cenniki korpusów'!A271,0)</f>
        <v>0</v>
      </c>
      <c r="F300" s="22">
        <f>'Wycena frontów MDF'!AT272</f>
        <v>0</v>
      </c>
      <c r="G300" s="22">
        <f>HLOOKUP($D$8,'Cennik Frontów MFC'!$B$2:$F$321,'Cennik Frontów MFC'!G270,0)</f>
        <v>0</v>
      </c>
      <c r="H300" s="22">
        <f t="shared" si="61"/>
        <v>0</v>
      </c>
      <c r="I300" s="22"/>
      <c r="J300" s="22"/>
      <c r="K300" s="22"/>
      <c r="L300" s="22"/>
      <c r="M300" s="22"/>
      <c r="N300" s="294"/>
      <c r="O300" s="294"/>
      <c r="P300" s="46">
        <v>0</v>
      </c>
      <c r="Q300" s="22"/>
      <c r="R300" s="419">
        <f t="shared" si="63"/>
        <v>0</v>
      </c>
      <c r="S300" s="414">
        <f>SUM($D$299:$D$300)</f>
        <v>0</v>
      </c>
      <c r="T300" s="403">
        <f>(IF($D$6=4,wagi!D276,wagi!F276))*D300</f>
        <v>0</v>
      </c>
      <c r="AK300" s="367" t="s">
        <v>1561</v>
      </c>
      <c r="AL300" s="299">
        <v>4</v>
      </c>
    </row>
    <row r="301" spans="2:38" ht="50.1" customHeight="1">
      <c r="B301" s="440"/>
      <c r="C301" s="19" t="s">
        <v>942</v>
      </c>
      <c r="D301" s="34">
        <v>0</v>
      </c>
      <c r="E301" s="20">
        <f>HLOOKUP($D$21,'Cenniki korpusów'!$C$2:$AZ$322,'Cenniki korpusów'!A272,0)</f>
        <v>0</v>
      </c>
      <c r="F301" s="20">
        <f>'Wycena frontów MDF'!AT273</f>
        <v>0</v>
      </c>
      <c r="G301" s="20">
        <f>HLOOKUP($D$8,'Cennik Frontów MFC'!$B$2:$F$321,'Cennik Frontów MFC'!G271,0)</f>
        <v>0</v>
      </c>
      <c r="H301" s="20">
        <f t="shared" si="61"/>
        <v>0</v>
      </c>
      <c r="I301" s="20"/>
      <c r="J301" s="20"/>
      <c r="K301" s="20"/>
      <c r="L301" s="20"/>
      <c r="M301" s="20"/>
      <c r="N301" s="293"/>
      <c r="O301" s="293"/>
      <c r="P301" s="47">
        <v>0</v>
      </c>
      <c r="Q301" s="20"/>
      <c r="R301" s="417">
        <f t="shared" si="63"/>
        <v>0</v>
      </c>
      <c r="S301" s="414">
        <f>SUM($D$301:$D$302)</f>
        <v>0</v>
      </c>
      <c r="T301" s="403">
        <f>(IF($D$6=4,wagi!D277,wagi!F277))*D301</f>
        <v>0</v>
      </c>
      <c r="AK301" s="367" t="s">
        <v>1562</v>
      </c>
      <c r="AL301" s="299">
        <v>4</v>
      </c>
    </row>
    <row r="302" spans="2:38" ht="50.1" customHeight="1" thickBot="1">
      <c r="B302" s="441"/>
      <c r="C302" s="21" t="s">
        <v>943</v>
      </c>
      <c r="D302" s="36">
        <v>0</v>
      </c>
      <c r="E302" s="22">
        <f>HLOOKUP($D$21,'Cenniki korpusów'!$C$2:$AZ$322,'Cenniki korpusów'!A273,0)</f>
        <v>0</v>
      </c>
      <c r="F302" s="22">
        <f>'Wycena frontów MDF'!AT274</f>
        <v>0</v>
      </c>
      <c r="G302" s="22">
        <f>HLOOKUP($D$8,'Cennik Frontów MFC'!$B$2:$F$321,'Cennik Frontów MFC'!G272,0)</f>
        <v>0</v>
      </c>
      <c r="H302" s="22">
        <f t="shared" si="61"/>
        <v>0</v>
      </c>
      <c r="I302" s="22"/>
      <c r="J302" s="22"/>
      <c r="K302" s="22"/>
      <c r="L302" s="22"/>
      <c r="M302" s="22"/>
      <c r="N302" s="294"/>
      <c r="O302" s="294"/>
      <c r="P302" s="46">
        <v>0</v>
      </c>
      <c r="Q302" s="22"/>
      <c r="R302" s="419">
        <f t="shared" si="63"/>
        <v>0</v>
      </c>
      <c r="S302" s="414">
        <f>SUM($D$301:$D$302)</f>
        <v>0</v>
      </c>
      <c r="T302" s="403">
        <f>(IF($D$6=4,wagi!D278,wagi!F278))*D302</f>
        <v>0</v>
      </c>
      <c r="AK302" s="367" t="s">
        <v>1563</v>
      </c>
      <c r="AL302" s="299">
        <v>4</v>
      </c>
    </row>
    <row r="303" spans="2:38" ht="20.100000000000001" customHeight="1">
      <c r="B303" s="440"/>
      <c r="C303" s="19" t="s">
        <v>204</v>
      </c>
      <c r="D303" s="34">
        <v>0</v>
      </c>
      <c r="E303" s="20">
        <f>HLOOKUP($D$21,'Cenniki korpusów'!$C$2:$AZ$322,'Cenniki korpusów'!A274,0)</f>
        <v>0</v>
      </c>
      <c r="F303" s="20">
        <f>'Wycena frontów MDF'!AT275</f>
        <v>38.375999999999998</v>
      </c>
      <c r="G303" s="20">
        <f>HLOOKUP($D$8,'Cennik Frontów MFC'!$B$2:$F$321,'Cennik Frontów MFC'!G273,0)</f>
        <v>0</v>
      </c>
      <c r="H303" s="20">
        <f t="shared" si="61"/>
        <v>0</v>
      </c>
      <c r="I303" s="20"/>
      <c r="J303" s="20"/>
      <c r="K303" s="20"/>
      <c r="L303" s="20"/>
      <c r="M303" s="20"/>
      <c r="N303" s="293" t="str">
        <f t="shared" ref="N303:N340" si="66">IF(D303&gt;0,$C$23,$X$28)</f>
        <v>Wybierz</v>
      </c>
      <c r="O303" s="293"/>
      <c r="P303" s="47">
        <v>2</v>
      </c>
      <c r="Q303" s="20">
        <f t="shared" si="62"/>
        <v>0</v>
      </c>
      <c r="R303" s="417">
        <f t="shared" si="63"/>
        <v>0</v>
      </c>
      <c r="S303" s="414">
        <f>SUM($D$303:$D$310)</f>
        <v>0</v>
      </c>
      <c r="T303" s="403">
        <f>(IF($D$6=4,wagi!D279,wagi!F279))*D303</f>
        <v>0</v>
      </c>
      <c r="AK303" s="367" t="s">
        <v>1564</v>
      </c>
      <c r="AL303" s="299">
        <v>4</v>
      </c>
    </row>
    <row r="304" spans="2:38" ht="20.100000000000001" customHeight="1">
      <c r="B304" s="442"/>
      <c r="C304" s="2" t="s">
        <v>205</v>
      </c>
      <c r="D304" s="35">
        <v>0</v>
      </c>
      <c r="E304" s="3">
        <f>HLOOKUP($D$21,'Cenniki korpusów'!$C$2:$AZ$322,'Cenniki korpusów'!A275,0)</f>
        <v>0</v>
      </c>
      <c r="F304" s="3">
        <f>'Wycena frontów MDF'!AT276</f>
        <v>38.375999999999998</v>
      </c>
      <c r="G304" s="3">
        <f>HLOOKUP($D$8,'Cennik Frontów MFC'!$B$2:$F$321,'Cennik Frontów MFC'!G274,0)</f>
        <v>0</v>
      </c>
      <c r="H304" s="3">
        <f t="shared" si="61"/>
        <v>0</v>
      </c>
      <c r="I304" s="3"/>
      <c r="J304" s="3"/>
      <c r="K304" s="3"/>
      <c r="L304" s="3"/>
      <c r="M304" s="3"/>
      <c r="N304" s="292" t="str">
        <f t="shared" si="66"/>
        <v>Wybierz</v>
      </c>
      <c r="O304" s="292"/>
      <c r="P304" s="45">
        <v>2</v>
      </c>
      <c r="Q304" s="3">
        <f t="shared" si="62"/>
        <v>0</v>
      </c>
      <c r="R304" s="418">
        <f t="shared" si="63"/>
        <v>0</v>
      </c>
      <c r="S304" s="414">
        <f t="shared" ref="S304:S310" si="67">SUM($D$303:$D$310)</f>
        <v>0</v>
      </c>
      <c r="T304" s="403">
        <f>(IF($D$6=4,wagi!D280,wagi!F280))*D304</f>
        <v>0</v>
      </c>
      <c r="AK304" s="367" t="s">
        <v>1565</v>
      </c>
      <c r="AL304" s="299">
        <v>4</v>
      </c>
    </row>
    <row r="305" spans="2:38" ht="20.100000000000001" customHeight="1">
      <c r="B305" s="442"/>
      <c r="C305" s="2" t="s">
        <v>206</v>
      </c>
      <c r="D305" s="35">
        <v>0</v>
      </c>
      <c r="E305" s="3">
        <f>HLOOKUP($D$21,'Cenniki korpusów'!$C$2:$AZ$322,'Cenniki korpusów'!A276,0)</f>
        <v>0</v>
      </c>
      <c r="F305" s="3">
        <f>'Wycena frontów MDF'!AT277</f>
        <v>38.375999999999998</v>
      </c>
      <c r="G305" s="3">
        <f>HLOOKUP($D$8,'Cennik Frontów MFC'!$B$2:$F$321,'Cennik Frontów MFC'!G275,0)</f>
        <v>0</v>
      </c>
      <c r="H305" s="3">
        <f t="shared" si="61"/>
        <v>0</v>
      </c>
      <c r="I305" s="3"/>
      <c r="J305" s="3"/>
      <c r="K305" s="3"/>
      <c r="L305" s="3"/>
      <c r="M305" s="3"/>
      <c r="N305" s="292" t="str">
        <f t="shared" si="66"/>
        <v>Wybierz</v>
      </c>
      <c r="O305" s="292"/>
      <c r="P305" s="45">
        <v>2</v>
      </c>
      <c r="Q305" s="3">
        <f t="shared" si="62"/>
        <v>0</v>
      </c>
      <c r="R305" s="418">
        <f t="shared" si="63"/>
        <v>0</v>
      </c>
      <c r="S305" s="414">
        <f t="shared" si="67"/>
        <v>0</v>
      </c>
      <c r="T305" s="403">
        <f>(IF($D$6=4,wagi!D281,wagi!F281))*D305</f>
        <v>0</v>
      </c>
      <c r="AK305" s="367" t="s">
        <v>1566</v>
      </c>
      <c r="AL305" s="299">
        <v>4</v>
      </c>
    </row>
    <row r="306" spans="2:38" ht="20.100000000000001" customHeight="1">
      <c r="B306" s="442"/>
      <c r="C306" s="2" t="s">
        <v>207</v>
      </c>
      <c r="D306" s="35">
        <v>0</v>
      </c>
      <c r="E306" s="3">
        <f>HLOOKUP($D$21,'Cenniki korpusów'!$C$2:$AZ$322,'Cenniki korpusów'!A277,0)</f>
        <v>0</v>
      </c>
      <c r="F306" s="3">
        <f>'Wycena frontów MDF'!AT278</f>
        <v>38.375999999999998</v>
      </c>
      <c r="G306" s="3">
        <f>HLOOKUP($D$8,'Cennik Frontów MFC'!$B$2:$F$321,'Cennik Frontów MFC'!G276,0)</f>
        <v>0</v>
      </c>
      <c r="H306" s="3">
        <f t="shared" si="61"/>
        <v>0</v>
      </c>
      <c r="I306" s="3"/>
      <c r="J306" s="3"/>
      <c r="K306" s="3"/>
      <c r="L306" s="3"/>
      <c r="M306" s="3"/>
      <c r="N306" s="292" t="str">
        <f t="shared" si="66"/>
        <v>Wybierz</v>
      </c>
      <c r="O306" s="292"/>
      <c r="P306" s="45">
        <v>2</v>
      </c>
      <c r="Q306" s="3">
        <f t="shared" si="62"/>
        <v>0</v>
      </c>
      <c r="R306" s="418">
        <f t="shared" si="63"/>
        <v>0</v>
      </c>
      <c r="S306" s="414">
        <f t="shared" si="67"/>
        <v>0</v>
      </c>
      <c r="T306" s="403">
        <f>(IF($D$6=4,wagi!D282,wagi!F282))*D306</f>
        <v>0</v>
      </c>
      <c r="AK306" s="367" t="s">
        <v>1567</v>
      </c>
      <c r="AL306" s="299">
        <v>4</v>
      </c>
    </row>
    <row r="307" spans="2:38" ht="20.100000000000001" customHeight="1">
      <c r="B307" s="442"/>
      <c r="C307" s="2" t="s">
        <v>944</v>
      </c>
      <c r="D307" s="35">
        <v>0</v>
      </c>
      <c r="E307" s="3">
        <f>HLOOKUP($D$21,'Cenniki korpusów'!$C$2:$AZ$322,'Cenniki korpusów'!A278,0)</f>
        <v>0</v>
      </c>
      <c r="F307" s="3">
        <f>'Wycena frontów MDF'!AT279</f>
        <v>38.375999999999998</v>
      </c>
      <c r="G307" s="3">
        <f>HLOOKUP($D$8,'Cennik Frontów MFC'!$B$2:$F$321,'Cennik Frontów MFC'!G277,0)</f>
        <v>0</v>
      </c>
      <c r="H307" s="3">
        <f t="shared" si="61"/>
        <v>0</v>
      </c>
      <c r="I307" s="3"/>
      <c r="J307" s="3"/>
      <c r="K307" s="3"/>
      <c r="L307" s="3"/>
      <c r="M307" s="3"/>
      <c r="N307" s="292" t="str">
        <f t="shared" si="66"/>
        <v>Wybierz</v>
      </c>
      <c r="O307" s="292"/>
      <c r="P307" s="45">
        <v>2</v>
      </c>
      <c r="Q307" s="3">
        <f t="shared" si="62"/>
        <v>0</v>
      </c>
      <c r="R307" s="418">
        <f t="shared" si="63"/>
        <v>0</v>
      </c>
      <c r="S307" s="414">
        <f t="shared" si="67"/>
        <v>0</v>
      </c>
      <c r="T307" s="403">
        <f>(IF($D$6=4,wagi!D283,wagi!F283))*D307</f>
        <v>0</v>
      </c>
      <c r="AK307" s="367" t="s">
        <v>1568</v>
      </c>
      <c r="AL307" s="299">
        <v>4</v>
      </c>
    </row>
    <row r="308" spans="2:38" ht="20.100000000000001" customHeight="1">
      <c r="B308" s="442"/>
      <c r="C308" s="2" t="s">
        <v>945</v>
      </c>
      <c r="D308" s="35">
        <v>0</v>
      </c>
      <c r="E308" s="3">
        <f>HLOOKUP($D$21,'Cenniki korpusów'!$C$2:$AZ$322,'Cenniki korpusów'!A279,0)</f>
        <v>0</v>
      </c>
      <c r="F308" s="3">
        <f>'Wycena frontów MDF'!AT280</f>
        <v>38.375999999999998</v>
      </c>
      <c r="G308" s="3">
        <f>HLOOKUP($D$8,'Cennik Frontów MFC'!$B$2:$F$321,'Cennik Frontów MFC'!G278,0)</f>
        <v>0</v>
      </c>
      <c r="H308" s="3">
        <f t="shared" si="61"/>
        <v>0</v>
      </c>
      <c r="I308" s="3"/>
      <c r="J308" s="3"/>
      <c r="K308" s="3"/>
      <c r="L308" s="3"/>
      <c r="M308" s="3"/>
      <c r="N308" s="292" t="str">
        <f t="shared" si="66"/>
        <v>Wybierz</v>
      </c>
      <c r="O308" s="292"/>
      <c r="P308" s="45">
        <v>2</v>
      </c>
      <c r="Q308" s="3">
        <f t="shared" si="62"/>
        <v>0</v>
      </c>
      <c r="R308" s="418">
        <f t="shared" si="63"/>
        <v>0</v>
      </c>
      <c r="S308" s="414">
        <f t="shared" si="67"/>
        <v>0</v>
      </c>
      <c r="T308" s="403">
        <f>(IF($D$6=4,wagi!D284,wagi!F284))*D308</f>
        <v>0</v>
      </c>
      <c r="AK308" s="367" t="s">
        <v>1569</v>
      </c>
      <c r="AL308" s="299">
        <v>4</v>
      </c>
    </row>
    <row r="309" spans="2:38" ht="20.100000000000001" customHeight="1">
      <c r="B309" s="442"/>
      <c r="C309" s="2" t="s">
        <v>946</v>
      </c>
      <c r="D309" s="35">
        <v>0</v>
      </c>
      <c r="E309" s="3">
        <f>HLOOKUP($D$21,'Cenniki korpusów'!$C$2:$AZ$322,'Cenniki korpusów'!A280,0)</f>
        <v>0</v>
      </c>
      <c r="F309" s="3">
        <f>'Wycena frontów MDF'!AT281</f>
        <v>38.375999999999998</v>
      </c>
      <c r="G309" s="3">
        <f>HLOOKUP($D$8,'Cennik Frontów MFC'!$B$2:$F$321,'Cennik Frontów MFC'!G279,0)</f>
        <v>0</v>
      </c>
      <c r="H309" s="3">
        <f t="shared" si="61"/>
        <v>0</v>
      </c>
      <c r="I309" s="3"/>
      <c r="J309" s="3"/>
      <c r="K309" s="3"/>
      <c r="L309" s="3"/>
      <c r="M309" s="3"/>
      <c r="N309" s="292" t="str">
        <f t="shared" si="66"/>
        <v>Wybierz</v>
      </c>
      <c r="O309" s="292"/>
      <c r="P309" s="45">
        <v>2</v>
      </c>
      <c r="Q309" s="3">
        <f t="shared" si="62"/>
        <v>0</v>
      </c>
      <c r="R309" s="418">
        <f t="shared" si="63"/>
        <v>0</v>
      </c>
      <c r="S309" s="414">
        <f t="shared" si="67"/>
        <v>0</v>
      </c>
      <c r="T309" s="403">
        <f>(IF($D$6=4,wagi!D285,wagi!F285))*D309</f>
        <v>0</v>
      </c>
      <c r="AK309" s="367" t="s">
        <v>1570</v>
      </c>
      <c r="AL309" s="299">
        <v>4</v>
      </c>
    </row>
    <row r="310" spans="2:38" ht="20.100000000000001" customHeight="1" thickBot="1">
      <c r="B310" s="441"/>
      <c r="C310" s="21" t="s">
        <v>947</v>
      </c>
      <c r="D310" s="36">
        <v>0</v>
      </c>
      <c r="E310" s="22">
        <f>HLOOKUP($D$21,'Cenniki korpusów'!$C$2:$AZ$322,'Cenniki korpusów'!A281,0)</f>
        <v>0</v>
      </c>
      <c r="F310" s="22">
        <f>'Wycena frontów MDF'!AT282</f>
        <v>38.375999999999998</v>
      </c>
      <c r="G310" s="22">
        <f>HLOOKUP($D$8,'Cennik Frontów MFC'!$B$2:$F$321,'Cennik Frontów MFC'!G280,0)</f>
        <v>0</v>
      </c>
      <c r="H310" s="22">
        <f t="shared" si="61"/>
        <v>0</v>
      </c>
      <c r="I310" s="22"/>
      <c r="J310" s="22"/>
      <c r="K310" s="22"/>
      <c r="L310" s="22"/>
      <c r="M310" s="22"/>
      <c r="N310" s="294" t="str">
        <f t="shared" si="66"/>
        <v>Wybierz</v>
      </c>
      <c r="O310" s="294"/>
      <c r="P310" s="46">
        <v>2</v>
      </c>
      <c r="Q310" s="22">
        <f t="shared" si="62"/>
        <v>0</v>
      </c>
      <c r="R310" s="419">
        <f t="shared" si="63"/>
        <v>0</v>
      </c>
      <c r="S310" s="414">
        <f t="shared" si="67"/>
        <v>0</v>
      </c>
      <c r="T310" s="403">
        <f>(IF($D$6=4,wagi!D286,wagi!F286))*D310</f>
        <v>0</v>
      </c>
      <c r="AK310" s="367" t="s">
        <v>1571</v>
      </c>
      <c r="AL310" s="299">
        <v>4</v>
      </c>
    </row>
    <row r="311" spans="2:38" ht="20.100000000000001" customHeight="1">
      <c r="B311" s="440"/>
      <c r="C311" s="19" t="s">
        <v>208</v>
      </c>
      <c r="D311" s="34">
        <v>0</v>
      </c>
      <c r="E311" s="20">
        <f>HLOOKUP($D$21,'Cenniki korpusów'!$C$2:$AZ$322,'Cenniki korpusów'!A282,0)</f>
        <v>0</v>
      </c>
      <c r="F311" s="20">
        <f>'Wycena frontów MDF'!AT283</f>
        <v>38.375999999999998</v>
      </c>
      <c r="G311" s="20">
        <f>HLOOKUP($D$8,'Cennik Frontów MFC'!$B$2:$F$321,'Cennik Frontów MFC'!G281,0)</f>
        <v>0</v>
      </c>
      <c r="H311" s="20">
        <f t="shared" si="61"/>
        <v>0</v>
      </c>
      <c r="I311" s="20"/>
      <c r="J311" s="20"/>
      <c r="K311" s="20"/>
      <c r="L311" s="20"/>
      <c r="M311" s="20"/>
      <c r="N311" s="293" t="str">
        <f t="shared" si="66"/>
        <v>Wybierz</v>
      </c>
      <c r="O311" s="293"/>
      <c r="P311" s="47">
        <v>1</v>
      </c>
      <c r="Q311" s="20">
        <f t="shared" si="62"/>
        <v>0</v>
      </c>
      <c r="R311" s="417">
        <f t="shared" si="63"/>
        <v>0</v>
      </c>
      <c r="S311" s="414">
        <f>SUM($D$311:$D$318)</f>
        <v>0</v>
      </c>
      <c r="T311" s="403">
        <f>(IF($D$6=4,wagi!D287,wagi!F287))*D311</f>
        <v>0</v>
      </c>
      <c r="AK311" s="367" t="s">
        <v>1572</v>
      </c>
      <c r="AL311" s="299">
        <v>4</v>
      </c>
    </row>
    <row r="312" spans="2:38" ht="20.100000000000001" customHeight="1">
      <c r="B312" s="442"/>
      <c r="C312" s="2" t="s">
        <v>209</v>
      </c>
      <c r="D312" s="35">
        <v>0</v>
      </c>
      <c r="E312" s="3">
        <f>HLOOKUP($D$21,'Cenniki korpusów'!$C$2:$AZ$322,'Cenniki korpusów'!A283,0)</f>
        <v>0</v>
      </c>
      <c r="F312" s="3">
        <f>'Wycena frontów MDF'!AT284</f>
        <v>38.375999999999998</v>
      </c>
      <c r="G312" s="3">
        <f>HLOOKUP($D$8,'Cennik Frontów MFC'!$B$2:$F$321,'Cennik Frontów MFC'!G282,0)</f>
        <v>0</v>
      </c>
      <c r="H312" s="3">
        <f t="shared" si="61"/>
        <v>0</v>
      </c>
      <c r="I312" s="3"/>
      <c r="J312" s="3"/>
      <c r="K312" s="3"/>
      <c r="L312" s="3"/>
      <c r="M312" s="3"/>
      <c r="N312" s="292" t="str">
        <f t="shared" si="66"/>
        <v>Wybierz</v>
      </c>
      <c r="O312" s="292"/>
      <c r="P312" s="45">
        <v>1</v>
      </c>
      <c r="Q312" s="3">
        <f t="shared" si="62"/>
        <v>0</v>
      </c>
      <c r="R312" s="418">
        <f t="shared" si="63"/>
        <v>0</v>
      </c>
      <c r="S312" s="414">
        <f t="shared" ref="S312:S318" si="68">SUM($D$311:$D$318)</f>
        <v>0</v>
      </c>
      <c r="T312" s="403">
        <f>(IF($D$6=4,wagi!D288,wagi!F288))*D312</f>
        <v>0</v>
      </c>
      <c r="AK312" s="367" t="s">
        <v>1573</v>
      </c>
      <c r="AL312" s="299">
        <v>4</v>
      </c>
    </row>
    <row r="313" spans="2:38" ht="20.100000000000001" customHeight="1">
      <c r="B313" s="442"/>
      <c r="C313" s="2" t="s">
        <v>210</v>
      </c>
      <c r="D313" s="35">
        <v>0</v>
      </c>
      <c r="E313" s="3">
        <f>HLOOKUP($D$21,'Cenniki korpusów'!$C$2:$AZ$322,'Cenniki korpusów'!A284,0)</f>
        <v>0</v>
      </c>
      <c r="F313" s="3">
        <f>'Wycena frontów MDF'!AT285</f>
        <v>38.375999999999998</v>
      </c>
      <c r="G313" s="3">
        <f>HLOOKUP($D$8,'Cennik Frontów MFC'!$B$2:$F$321,'Cennik Frontów MFC'!G283,0)</f>
        <v>0</v>
      </c>
      <c r="H313" s="3">
        <f t="shared" si="61"/>
        <v>0</v>
      </c>
      <c r="I313" s="3"/>
      <c r="J313" s="3"/>
      <c r="K313" s="3"/>
      <c r="L313" s="3"/>
      <c r="M313" s="3"/>
      <c r="N313" s="292" t="str">
        <f t="shared" si="66"/>
        <v>Wybierz</v>
      </c>
      <c r="O313" s="292"/>
      <c r="P313" s="45">
        <v>1</v>
      </c>
      <c r="Q313" s="3">
        <f t="shared" si="62"/>
        <v>0</v>
      </c>
      <c r="R313" s="418">
        <f t="shared" si="63"/>
        <v>0</v>
      </c>
      <c r="S313" s="414">
        <f t="shared" si="68"/>
        <v>0</v>
      </c>
      <c r="T313" s="403">
        <f>(IF($D$6=4,wagi!D289,wagi!F289))*D313</f>
        <v>0</v>
      </c>
      <c r="AK313" s="367" t="s">
        <v>1574</v>
      </c>
      <c r="AL313" s="299">
        <v>4</v>
      </c>
    </row>
    <row r="314" spans="2:38" ht="20.100000000000001" customHeight="1">
      <c r="B314" s="442"/>
      <c r="C314" s="2" t="s">
        <v>211</v>
      </c>
      <c r="D314" s="35">
        <v>0</v>
      </c>
      <c r="E314" s="3">
        <f>HLOOKUP($D$21,'Cenniki korpusów'!$C$2:$AZ$322,'Cenniki korpusów'!A285,0)</f>
        <v>0</v>
      </c>
      <c r="F314" s="3">
        <f>'Wycena frontów MDF'!AT286</f>
        <v>38.375999999999998</v>
      </c>
      <c r="G314" s="3">
        <f>HLOOKUP($D$8,'Cennik Frontów MFC'!$B$2:$F$321,'Cennik Frontów MFC'!G284,0)</f>
        <v>0</v>
      </c>
      <c r="H314" s="3">
        <f t="shared" si="61"/>
        <v>0</v>
      </c>
      <c r="I314" s="3"/>
      <c r="J314" s="3"/>
      <c r="K314" s="3"/>
      <c r="L314" s="3"/>
      <c r="M314" s="3"/>
      <c r="N314" s="292" t="str">
        <f t="shared" si="66"/>
        <v>Wybierz</v>
      </c>
      <c r="O314" s="292"/>
      <c r="P314" s="45">
        <v>1</v>
      </c>
      <c r="Q314" s="3">
        <f t="shared" si="62"/>
        <v>0</v>
      </c>
      <c r="R314" s="418">
        <f t="shared" si="63"/>
        <v>0</v>
      </c>
      <c r="S314" s="414">
        <f t="shared" si="68"/>
        <v>0</v>
      </c>
      <c r="T314" s="403">
        <f>(IF($D$6=4,wagi!D290,wagi!F290))*D314</f>
        <v>0</v>
      </c>
      <c r="AK314" s="367" t="s">
        <v>1575</v>
      </c>
      <c r="AL314" s="299">
        <v>4</v>
      </c>
    </row>
    <row r="315" spans="2:38" ht="20.100000000000001" customHeight="1">
      <c r="B315" s="442"/>
      <c r="C315" s="2" t="s">
        <v>212</v>
      </c>
      <c r="D315" s="35">
        <v>0</v>
      </c>
      <c r="E315" s="3">
        <f>HLOOKUP($D$21,'Cenniki korpusów'!$C$2:$AZ$322,'Cenniki korpusów'!A286,0)</f>
        <v>0</v>
      </c>
      <c r="F315" s="3">
        <f>'Wycena frontów MDF'!AT287</f>
        <v>38.375999999999998</v>
      </c>
      <c r="G315" s="3">
        <f>HLOOKUP($D$8,'Cennik Frontów MFC'!$B$2:$F$321,'Cennik Frontów MFC'!G285,0)</f>
        <v>0</v>
      </c>
      <c r="H315" s="3">
        <f t="shared" si="61"/>
        <v>0</v>
      </c>
      <c r="I315" s="3"/>
      <c r="J315" s="3"/>
      <c r="K315" s="3"/>
      <c r="L315" s="3"/>
      <c r="M315" s="3"/>
      <c r="N315" s="292" t="str">
        <f t="shared" si="66"/>
        <v>Wybierz</v>
      </c>
      <c r="O315" s="292"/>
      <c r="P315" s="45">
        <v>1</v>
      </c>
      <c r="Q315" s="3">
        <f t="shared" si="62"/>
        <v>0</v>
      </c>
      <c r="R315" s="418">
        <f t="shared" si="63"/>
        <v>0</v>
      </c>
      <c r="S315" s="414">
        <f t="shared" si="68"/>
        <v>0</v>
      </c>
      <c r="T315" s="403">
        <f>(IF($D$6=4,wagi!D291,wagi!F291))*D315</f>
        <v>0</v>
      </c>
      <c r="AK315" s="367" t="s">
        <v>1576</v>
      </c>
      <c r="AL315" s="299">
        <v>4</v>
      </c>
    </row>
    <row r="316" spans="2:38" ht="20.100000000000001" customHeight="1">
      <c r="B316" s="442"/>
      <c r="C316" s="2" t="s">
        <v>213</v>
      </c>
      <c r="D316" s="35">
        <v>0</v>
      </c>
      <c r="E316" s="3">
        <f>HLOOKUP($D$21,'Cenniki korpusów'!$C$2:$AZ$322,'Cenniki korpusów'!A287,0)</f>
        <v>0</v>
      </c>
      <c r="F316" s="3">
        <f>'Wycena frontów MDF'!AT288</f>
        <v>38.375999999999998</v>
      </c>
      <c r="G316" s="3">
        <f>HLOOKUP($D$8,'Cennik Frontów MFC'!$B$2:$F$321,'Cennik Frontów MFC'!G286,0)</f>
        <v>0</v>
      </c>
      <c r="H316" s="3">
        <f t="shared" si="61"/>
        <v>0</v>
      </c>
      <c r="I316" s="3"/>
      <c r="J316" s="3"/>
      <c r="K316" s="3"/>
      <c r="L316" s="3"/>
      <c r="M316" s="3"/>
      <c r="N316" s="292" t="str">
        <f t="shared" si="66"/>
        <v>Wybierz</v>
      </c>
      <c r="O316" s="292"/>
      <c r="P316" s="45">
        <v>1</v>
      </c>
      <c r="Q316" s="3">
        <f t="shared" si="62"/>
        <v>0</v>
      </c>
      <c r="R316" s="418">
        <f t="shared" si="63"/>
        <v>0</v>
      </c>
      <c r="S316" s="414">
        <f t="shared" si="68"/>
        <v>0</v>
      </c>
      <c r="T316" s="403">
        <f>(IF($D$6=4,wagi!D292,wagi!F292))*D316</f>
        <v>0</v>
      </c>
      <c r="AK316" s="367" t="s">
        <v>1577</v>
      </c>
      <c r="AL316" s="299">
        <v>4</v>
      </c>
    </row>
    <row r="317" spans="2:38" ht="20.100000000000001" customHeight="1">
      <c r="B317" s="442"/>
      <c r="C317" s="2" t="s">
        <v>214</v>
      </c>
      <c r="D317" s="35">
        <v>0</v>
      </c>
      <c r="E317" s="3">
        <f>HLOOKUP($D$21,'Cenniki korpusów'!$C$2:$AZ$322,'Cenniki korpusów'!A288,0)</f>
        <v>0</v>
      </c>
      <c r="F317" s="3">
        <f>'Wycena frontów MDF'!AT289</f>
        <v>38.375999999999998</v>
      </c>
      <c r="G317" s="3">
        <f>HLOOKUP($D$8,'Cennik Frontów MFC'!$B$2:$F$321,'Cennik Frontów MFC'!G287,0)</f>
        <v>0</v>
      </c>
      <c r="H317" s="3">
        <f t="shared" si="61"/>
        <v>0</v>
      </c>
      <c r="I317" s="3"/>
      <c r="J317" s="3"/>
      <c r="K317" s="3"/>
      <c r="L317" s="3"/>
      <c r="M317" s="3"/>
      <c r="N317" s="292" t="str">
        <f t="shared" si="66"/>
        <v>Wybierz</v>
      </c>
      <c r="O317" s="292"/>
      <c r="P317" s="45">
        <v>1</v>
      </c>
      <c r="Q317" s="3">
        <f t="shared" si="62"/>
        <v>0</v>
      </c>
      <c r="R317" s="418">
        <f t="shared" si="63"/>
        <v>0</v>
      </c>
      <c r="S317" s="414">
        <f t="shared" si="68"/>
        <v>0</v>
      </c>
      <c r="T317" s="403">
        <f>(IF($D$6=4,wagi!D293,wagi!F293))*D317</f>
        <v>0</v>
      </c>
      <c r="AK317" s="367" t="s">
        <v>1578</v>
      </c>
      <c r="AL317" s="299">
        <v>4</v>
      </c>
    </row>
    <row r="318" spans="2:38" ht="20.100000000000001" customHeight="1" thickBot="1">
      <c r="B318" s="441"/>
      <c r="C318" s="21" t="s">
        <v>215</v>
      </c>
      <c r="D318" s="36">
        <v>0</v>
      </c>
      <c r="E318" s="22">
        <f>HLOOKUP($D$21,'Cenniki korpusów'!$C$2:$AZ$322,'Cenniki korpusów'!A289,0)</f>
        <v>0</v>
      </c>
      <c r="F318" s="22">
        <f>'Wycena frontów MDF'!AT290</f>
        <v>38.375999999999998</v>
      </c>
      <c r="G318" s="22">
        <f>HLOOKUP($D$8,'Cennik Frontów MFC'!$B$2:$F$321,'Cennik Frontów MFC'!G288,0)</f>
        <v>0</v>
      </c>
      <c r="H318" s="22">
        <f t="shared" si="61"/>
        <v>0</v>
      </c>
      <c r="I318" s="22"/>
      <c r="J318" s="22"/>
      <c r="K318" s="22"/>
      <c r="L318" s="22"/>
      <c r="M318" s="22"/>
      <c r="N318" s="294" t="str">
        <f t="shared" si="66"/>
        <v>Wybierz</v>
      </c>
      <c r="O318" s="294"/>
      <c r="P318" s="46">
        <v>1</v>
      </c>
      <c r="Q318" s="22">
        <f t="shared" si="62"/>
        <v>0</v>
      </c>
      <c r="R318" s="419">
        <f t="shared" si="63"/>
        <v>0</v>
      </c>
      <c r="S318" s="414">
        <f t="shared" si="68"/>
        <v>0</v>
      </c>
      <c r="T318" s="403">
        <f>(IF($D$6=4,wagi!D294,wagi!F294))*D318</f>
        <v>0</v>
      </c>
      <c r="AK318" s="367" t="s">
        <v>1579</v>
      </c>
      <c r="AL318" s="299">
        <v>4</v>
      </c>
    </row>
    <row r="319" spans="2:38" ht="20.100000000000001" customHeight="1">
      <c r="B319" s="440"/>
      <c r="C319" s="19" t="s">
        <v>216</v>
      </c>
      <c r="D319" s="34">
        <v>0</v>
      </c>
      <c r="E319" s="20">
        <f>HLOOKUP($D$21,'Cenniki korpusów'!$C$2:$AZ$322,'Cenniki korpusów'!A290,0)</f>
        <v>0</v>
      </c>
      <c r="F319" s="20">
        <f>'Wycena frontów MDF'!AT291</f>
        <v>19.187999999999999</v>
      </c>
      <c r="G319" s="20">
        <f>HLOOKUP($D$8,'Cennik Frontów MFC'!$B$2:$F$321,'Cennik Frontów MFC'!G289,0)</f>
        <v>0</v>
      </c>
      <c r="H319" s="20">
        <f t="shared" si="61"/>
        <v>0</v>
      </c>
      <c r="I319" s="20"/>
      <c r="J319" s="20"/>
      <c r="K319" s="20"/>
      <c r="L319" s="20"/>
      <c r="M319" s="20"/>
      <c r="N319" s="293" t="str">
        <f t="shared" si="66"/>
        <v>Wybierz</v>
      </c>
      <c r="O319" s="293"/>
      <c r="P319" s="47">
        <v>1</v>
      </c>
      <c r="Q319" s="20">
        <f t="shared" si="62"/>
        <v>0</v>
      </c>
      <c r="R319" s="417">
        <f t="shared" si="63"/>
        <v>0</v>
      </c>
      <c r="S319" s="414">
        <f>SUM($D$319:$D$326)</f>
        <v>0</v>
      </c>
      <c r="T319" s="403">
        <f>(IF($D$6=4,wagi!D295,wagi!F295))*D319</f>
        <v>0</v>
      </c>
      <c r="AK319" s="367" t="s">
        <v>1580</v>
      </c>
      <c r="AL319" s="299">
        <v>4</v>
      </c>
    </row>
    <row r="320" spans="2:38" ht="20.100000000000001" customHeight="1">
      <c r="B320" s="442"/>
      <c r="C320" s="2" t="s">
        <v>217</v>
      </c>
      <c r="D320" s="35">
        <v>0</v>
      </c>
      <c r="E320" s="3">
        <f>HLOOKUP($D$21,'Cenniki korpusów'!$C$2:$AZ$322,'Cenniki korpusów'!A291,0)</f>
        <v>0</v>
      </c>
      <c r="F320" s="3">
        <f>'Wycena frontów MDF'!AT292</f>
        <v>19.187999999999999</v>
      </c>
      <c r="G320" s="3">
        <f>HLOOKUP($D$8,'Cennik Frontów MFC'!$B$2:$F$321,'Cennik Frontów MFC'!G290,0)</f>
        <v>0</v>
      </c>
      <c r="H320" s="3">
        <f t="shared" si="61"/>
        <v>0</v>
      </c>
      <c r="I320" s="3"/>
      <c r="J320" s="3"/>
      <c r="K320" s="3"/>
      <c r="L320" s="3"/>
      <c r="M320" s="3"/>
      <c r="N320" s="292" t="str">
        <f t="shared" si="66"/>
        <v>Wybierz</v>
      </c>
      <c r="O320" s="292"/>
      <c r="P320" s="45">
        <v>1</v>
      </c>
      <c r="Q320" s="3">
        <f t="shared" si="62"/>
        <v>0</v>
      </c>
      <c r="R320" s="418">
        <f t="shared" si="63"/>
        <v>0</v>
      </c>
      <c r="S320" s="414">
        <f t="shared" ref="S320:S326" si="69">SUM($D$319:$D$326)</f>
        <v>0</v>
      </c>
      <c r="T320" s="403">
        <f>(IF($D$6=4,wagi!D296,wagi!F296))*D320</f>
        <v>0</v>
      </c>
      <c r="AK320" s="367" t="s">
        <v>1581</v>
      </c>
      <c r="AL320" s="299">
        <v>4</v>
      </c>
    </row>
    <row r="321" spans="2:20" ht="20.100000000000001" customHeight="1">
      <c r="B321" s="442"/>
      <c r="C321" s="2" t="s">
        <v>218</v>
      </c>
      <c r="D321" s="35">
        <v>0</v>
      </c>
      <c r="E321" s="3">
        <f>HLOOKUP($D$21,'Cenniki korpusów'!$C$2:$AZ$322,'Cenniki korpusów'!A292,0)</f>
        <v>0</v>
      </c>
      <c r="F321" s="3">
        <f>'Wycena frontów MDF'!AT293</f>
        <v>19.187999999999999</v>
      </c>
      <c r="G321" s="3">
        <f>HLOOKUP($D$8,'Cennik Frontów MFC'!$B$2:$F$321,'Cennik Frontów MFC'!G291,0)</f>
        <v>0</v>
      </c>
      <c r="H321" s="3">
        <f t="shared" si="61"/>
        <v>0</v>
      </c>
      <c r="I321" s="3"/>
      <c r="J321" s="3"/>
      <c r="K321" s="3"/>
      <c r="L321" s="3"/>
      <c r="M321" s="3"/>
      <c r="N321" s="292" t="str">
        <f t="shared" si="66"/>
        <v>Wybierz</v>
      </c>
      <c r="O321" s="292"/>
      <c r="P321" s="45">
        <v>1</v>
      </c>
      <c r="Q321" s="3">
        <f t="shared" si="62"/>
        <v>0</v>
      </c>
      <c r="R321" s="418">
        <f t="shared" si="63"/>
        <v>0</v>
      </c>
      <c r="S321" s="414">
        <f t="shared" si="69"/>
        <v>0</v>
      </c>
      <c r="T321" s="403">
        <f>(IF($D$6=4,wagi!D297,wagi!F297))*D321</f>
        <v>0</v>
      </c>
    </row>
    <row r="322" spans="2:20" ht="20.100000000000001" customHeight="1">
      <c r="B322" s="442"/>
      <c r="C322" s="2" t="s">
        <v>219</v>
      </c>
      <c r="D322" s="35">
        <v>0</v>
      </c>
      <c r="E322" s="3">
        <f>HLOOKUP($D$21,'Cenniki korpusów'!$C$2:$AZ$322,'Cenniki korpusów'!A293,0)</f>
        <v>0</v>
      </c>
      <c r="F322" s="3">
        <f>'Wycena frontów MDF'!AT294</f>
        <v>19.187999999999999</v>
      </c>
      <c r="G322" s="3">
        <f>HLOOKUP($D$8,'Cennik Frontów MFC'!$B$2:$F$321,'Cennik Frontów MFC'!G292,0)</f>
        <v>0</v>
      </c>
      <c r="H322" s="3">
        <f t="shared" si="61"/>
        <v>0</v>
      </c>
      <c r="I322" s="3"/>
      <c r="J322" s="3"/>
      <c r="K322" s="3"/>
      <c r="L322" s="3"/>
      <c r="M322" s="3"/>
      <c r="N322" s="292" t="str">
        <f t="shared" si="66"/>
        <v>Wybierz</v>
      </c>
      <c r="O322" s="292"/>
      <c r="P322" s="45">
        <v>1</v>
      </c>
      <c r="Q322" s="3">
        <f t="shared" si="62"/>
        <v>0</v>
      </c>
      <c r="R322" s="418">
        <f t="shared" si="63"/>
        <v>0</v>
      </c>
      <c r="S322" s="414">
        <f t="shared" si="69"/>
        <v>0</v>
      </c>
      <c r="T322" s="403">
        <f>(IF($D$6=4,wagi!D298,wagi!F298))*D322</f>
        <v>0</v>
      </c>
    </row>
    <row r="323" spans="2:20" ht="20.100000000000001" customHeight="1">
      <c r="B323" s="442"/>
      <c r="C323" s="2" t="s">
        <v>948</v>
      </c>
      <c r="D323" s="35">
        <v>0</v>
      </c>
      <c r="E323" s="3">
        <f>HLOOKUP($D$21,'Cenniki korpusów'!$C$2:$AZ$322,'Cenniki korpusów'!A294,0)</f>
        <v>0</v>
      </c>
      <c r="F323" s="3">
        <f>'Wycena frontów MDF'!AT295</f>
        <v>19.187999999999999</v>
      </c>
      <c r="G323" s="3">
        <f>HLOOKUP($D$8,'Cennik Frontów MFC'!$B$2:$F$321,'Cennik Frontów MFC'!G293,0)</f>
        <v>0</v>
      </c>
      <c r="H323" s="3">
        <f t="shared" si="61"/>
        <v>0</v>
      </c>
      <c r="I323" s="3"/>
      <c r="J323" s="3"/>
      <c r="K323" s="3"/>
      <c r="L323" s="3"/>
      <c r="M323" s="3"/>
      <c r="N323" s="292" t="str">
        <f t="shared" si="66"/>
        <v>Wybierz</v>
      </c>
      <c r="O323" s="292"/>
      <c r="P323" s="45">
        <v>1</v>
      </c>
      <c r="Q323" s="3">
        <f t="shared" si="62"/>
        <v>0</v>
      </c>
      <c r="R323" s="418">
        <f t="shared" si="63"/>
        <v>0</v>
      </c>
      <c r="S323" s="414">
        <f t="shared" si="69"/>
        <v>0</v>
      </c>
      <c r="T323" s="403">
        <f>(IF($D$6=4,wagi!D299,wagi!F299))*D323</f>
        <v>0</v>
      </c>
    </row>
    <row r="324" spans="2:20" ht="20.100000000000001" customHeight="1">
      <c r="B324" s="442"/>
      <c r="C324" s="2" t="s">
        <v>949</v>
      </c>
      <c r="D324" s="35">
        <v>0</v>
      </c>
      <c r="E324" s="3">
        <f>HLOOKUP($D$21,'Cenniki korpusów'!$C$2:$AZ$322,'Cenniki korpusów'!A295,0)</f>
        <v>0</v>
      </c>
      <c r="F324" s="3">
        <f>'Wycena frontów MDF'!AT296</f>
        <v>19.187999999999999</v>
      </c>
      <c r="G324" s="3">
        <f>HLOOKUP($D$8,'Cennik Frontów MFC'!$B$2:$F$321,'Cennik Frontów MFC'!G294,0)</f>
        <v>0</v>
      </c>
      <c r="H324" s="3">
        <f t="shared" si="61"/>
        <v>0</v>
      </c>
      <c r="I324" s="3"/>
      <c r="J324" s="3"/>
      <c r="K324" s="3"/>
      <c r="L324" s="3"/>
      <c r="M324" s="3"/>
      <c r="N324" s="292" t="str">
        <f t="shared" si="66"/>
        <v>Wybierz</v>
      </c>
      <c r="O324" s="292"/>
      <c r="P324" s="45">
        <v>1</v>
      </c>
      <c r="Q324" s="3">
        <f t="shared" si="62"/>
        <v>0</v>
      </c>
      <c r="R324" s="418">
        <f t="shared" si="63"/>
        <v>0</v>
      </c>
      <c r="S324" s="414">
        <f t="shared" si="69"/>
        <v>0</v>
      </c>
      <c r="T324" s="403">
        <f>(IF($D$6=4,wagi!D300,wagi!F300))*D324</f>
        <v>0</v>
      </c>
    </row>
    <row r="325" spans="2:20" ht="20.100000000000001" customHeight="1">
      <c r="B325" s="442"/>
      <c r="C325" s="2" t="s">
        <v>950</v>
      </c>
      <c r="D325" s="35">
        <v>0</v>
      </c>
      <c r="E325" s="3">
        <f>HLOOKUP($D$21,'Cenniki korpusów'!$C$2:$AZ$322,'Cenniki korpusów'!A296,0)</f>
        <v>0</v>
      </c>
      <c r="F325" s="3">
        <f>'Wycena frontów MDF'!AT297</f>
        <v>19.187999999999999</v>
      </c>
      <c r="G325" s="3">
        <f>HLOOKUP($D$8,'Cennik Frontów MFC'!$B$2:$F$321,'Cennik Frontów MFC'!G295,0)</f>
        <v>0</v>
      </c>
      <c r="H325" s="3">
        <f t="shared" si="61"/>
        <v>0</v>
      </c>
      <c r="I325" s="3"/>
      <c r="J325" s="3"/>
      <c r="K325" s="3"/>
      <c r="L325" s="3"/>
      <c r="M325" s="3"/>
      <c r="N325" s="292" t="str">
        <f t="shared" si="66"/>
        <v>Wybierz</v>
      </c>
      <c r="O325" s="292"/>
      <c r="P325" s="45">
        <v>1</v>
      </c>
      <c r="Q325" s="3">
        <f t="shared" si="62"/>
        <v>0</v>
      </c>
      <c r="R325" s="418">
        <f t="shared" si="63"/>
        <v>0</v>
      </c>
      <c r="S325" s="414">
        <f t="shared" si="69"/>
        <v>0</v>
      </c>
      <c r="T325" s="403">
        <f>(IF($D$6=4,wagi!D301,wagi!F301))*D325</f>
        <v>0</v>
      </c>
    </row>
    <row r="326" spans="2:20" ht="20.100000000000001" customHeight="1" thickBot="1">
      <c r="B326" s="441"/>
      <c r="C326" s="21" t="s">
        <v>951</v>
      </c>
      <c r="D326" s="36">
        <v>0</v>
      </c>
      <c r="E326" s="22">
        <f>HLOOKUP($D$21,'Cenniki korpusów'!$C$2:$AZ$322,'Cenniki korpusów'!A297,0)</f>
        <v>0</v>
      </c>
      <c r="F326" s="22">
        <f>'Wycena frontów MDF'!AT298</f>
        <v>19.187999999999999</v>
      </c>
      <c r="G326" s="22">
        <f>HLOOKUP($D$8,'Cennik Frontów MFC'!$B$2:$F$321,'Cennik Frontów MFC'!G296,0)</f>
        <v>0</v>
      </c>
      <c r="H326" s="22">
        <f t="shared" si="61"/>
        <v>0</v>
      </c>
      <c r="I326" s="22"/>
      <c r="J326" s="22"/>
      <c r="K326" s="22"/>
      <c r="L326" s="22"/>
      <c r="M326" s="22"/>
      <c r="N326" s="294" t="str">
        <f t="shared" si="66"/>
        <v>Wybierz</v>
      </c>
      <c r="O326" s="294"/>
      <c r="P326" s="46">
        <v>1</v>
      </c>
      <c r="Q326" s="22">
        <f t="shared" si="62"/>
        <v>0</v>
      </c>
      <c r="R326" s="419">
        <f t="shared" si="63"/>
        <v>0</v>
      </c>
      <c r="S326" s="414">
        <f t="shared" si="69"/>
        <v>0</v>
      </c>
      <c r="T326" s="403">
        <f>(IF($D$6=4,wagi!D302,wagi!F302))*D326</f>
        <v>0</v>
      </c>
    </row>
    <row r="327" spans="2:20" ht="24.95" customHeight="1">
      <c r="B327" s="440"/>
      <c r="C327" s="19" t="s">
        <v>220</v>
      </c>
      <c r="D327" s="34">
        <v>0</v>
      </c>
      <c r="E327" s="20">
        <f>HLOOKUP($D$21,'Cenniki korpusów'!$C$2:$AZ$322,'Cenniki korpusów'!A298,0)</f>
        <v>0</v>
      </c>
      <c r="F327" s="20">
        <f>'Wycena frontów MDF'!AT299</f>
        <v>16.7895</v>
      </c>
      <c r="G327" s="20">
        <f>HLOOKUP($D$8,'Cennik Frontów MFC'!$B$2:$F$321,'Cennik Frontów MFC'!G297,0)</f>
        <v>0</v>
      </c>
      <c r="H327" s="20">
        <f t="shared" si="61"/>
        <v>0</v>
      </c>
      <c r="I327" s="20"/>
      <c r="J327" s="20"/>
      <c r="K327" s="20"/>
      <c r="L327" s="20"/>
      <c r="M327" s="20"/>
      <c r="N327" s="293" t="str">
        <f t="shared" si="66"/>
        <v>Wybierz</v>
      </c>
      <c r="O327" s="293" t="s">
        <v>319</v>
      </c>
      <c r="P327" s="47">
        <v>1</v>
      </c>
      <c r="Q327" s="20">
        <f t="shared" si="62"/>
        <v>0</v>
      </c>
      <c r="R327" s="417">
        <f t="shared" si="63"/>
        <v>0</v>
      </c>
      <c r="S327" s="414">
        <f>SUM($D$327:$D$330)</f>
        <v>0</v>
      </c>
      <c r="T327" s="403">
        <f>(IF($D$6=4,wagi!D303,wagi!F303))*D327</f>
        <v>0</v>
      </c>
    </row>
    <row r="328" spans="2:20" ht="24.95" customHeight="1">
      <c r="B328" s="442"/>
      <c r="C328" s="2" t="s">
        <v>221</v>
      </c>
      <c r="D328" s="35">
        <v>0</v>
      </c>
      <c r="E328" s="3">
        <f>HLOOKUP($D$21,'Cenniki korpusów'!$C$2:$AZ$322,'Cenniki korpusów'!A299,0)</f>
        <v>0</v>
      </c>
      <c r="F328" s="3">
        <f>'Wycena frontów MDF'!AT300</f>
        <v>16.7895</v>
      </c>
      <c r="G328" s="3">
        <f>HLOOKUP($D$8,'Cennik Frontów MFC'!$B$2:$F$321,'Cennik Frontów MFC'!G298,0)</f>
        <v>0</v>
      </c>
      <c r="H328" s="3">
        <f t="shared" si="61"/>
        <v>0</v>
      </c>
      <c r="I328" s="3"/>
      <c r="J328" s="3"/>
      <c r="K328" s="3"/>
      <c r="L328" s="3"/>
      <c r="M328" s="3"/>
      <c r="N328" s="292" t="str">
        <f t="shared" si="66"/>
        <v>Wybierz</v>
      </c>
      <c r="O328" s="292" t="s">
        <v>319</v>
      </c>
      <c r="P328" s="45">
        <v>1</v>
      </c>
      <c r="Q328" s="3">
        <f t="shared" si="62"/>
        <v>0</v>
      </c>
      <c r="R328" s="418">
        <f t="shared" si="63"/>
        <v>0</v>
      </c>
      <c r="S328" s="414">
        <f t="shared" ref="S328:S330" si="70">SUM($D$327:$D$330)</f>
        <v>0</v>
      </c>
      <c r="T328" s="403">
        <f>(IF($D$6=4,wagi!D304,wagi!F304))*D328</f>
        <v>0</v>
      </c>
    </row>
    <row r="329" spans="2:20" ht="24.95" customHeight="1">
      <c r="B329" s="442"/>
      <c r="C329" s="2" t="s">
        <v>222</v>
      </c>
      <c r="D329" s="35">
        <v>0</v>
      </c>
      <c r="E329" s="3">
        <f>HLOOKUP($D$21,'Cenniki korpusów'!$C$2:$AZ$322,'Cenniki korpusów'!A300,0)</f>
        <v>0</v>
      </c>
      <c r="F329" s="3">
        <f>'Wycena frontów MDF'!AT301</f>
        <v>16.7895</v>
      </c>
      <c r="G329" s="3">
        <f>HLOOKUP($D$8,'Cennik Frontów MFC'!$B$2:$F$321,'Cennik Frontów MFC'!G299,0)</f>
        <v>0</v>
      </c>
      <c r="H329" s="3">
        <f t="shared" si="61"/>
        <v>0</v>
      </c>
      <c r="I329" s="3"/>
      <c r="J329" s="3"/>
      <c r="K329" s="3"/>
      <c r="L329" s="3"/>
      <c r="M329" s="3"/>
      <c r="N329" s="292" t="str">
        <f t="shared" si="66"/>
        <v>Wybierz</v>
      </c>
      <c r="O329" s="292" t="s">
        <v>319</v>
      </c>
      <c r="P329" s="45">
        <v>1</v>
      </c>
      <c r="Q329" s="3">
        <f t="shared" si="62"/>
        <v>0</v>
      </c>
      <c r="R329" s="418">
        <f t="shared" si="63"/>
        <v>0</v>
      </c>
      <c r="S329" s="414">
        <f t="shared" si="70"/>
        <v>0</v>
      </c>
      <c r="T329" s="403">
        <f>(IF($D$6=4,wagi!D305,wagi!F305))*D329</f>
        <v>0</v>
      </c>
    </row>
    <row r="330" spans="2:20" ht="24.95" customHeight="1" thickBot="1">
      <c r="B330" s="441"/>
      <c r="C330" s="21" t="s">
        <v>223</v>
      </c>
      <c r="D330" s="36">
        <v>0</v>
      </c>
      <c r="E330" s="22">
        <f>HLOOKUP($D$21,'Cenniki korpusów'!$C$2:$AZ$322,'Cenniki korpusów'!A301,0)</f>
        <v>0</v>
      </c>
      <c r="F330" s="22">
        <f>'Wycena frontów MDF'!AT302</f>
        <v>16.7895</v>
      </c>
      <c r="G330" s="22">
        <f>HLOOKUP($D$8,'Cennik Frontów MFC'!$B$2:$F$321,'Cennik Frontów MFC'!G300,0)</f>
        <v>0</v>
      </c>
      <c r="H330" s="22">
        <f t="shared" si="61"/>
        <v>0</v>
      </c>
      <c r="I330" s="22"/>
      <c r="J330" s="22"/>
      <c r="K330" s="22"/>
      <c r="L330" s="22"/>
      <c r="M330" s="22"/>
      <c r="N330" s="294" t="str">
        <f t="shared" si="66"/>
        <v>Wybierz</v>
      </c>
      <c r="O330" s="294" t="s">
        <v>319</v>
      </c>
      <c r="P330" s="46">
        <v>1</v>
      </c>
      <c r="Q330" s="22">
        <f t="shared" si="62"/>
        <v>0</v>
      </c>
      <c r="R330" s="419">
        <f t="shared" si="63"/>
        <v>0</v>
      </c>
      <c r="S330" s="414">
        <f t="shared" si="70"/>
        <v>0</v>
      </c>
      <c r="T330" s="403">
        <f>(IF($D$6=4,wagi!D306,wagi!F306))*D330</f>
        <v>0</v>
      </c>
    </row>
    <row r="331" spans="2:20" ht="24.95" customHeight="1">
      <c r="B331" s="440"/>
      <c r="C331" s="19" t="s">
        <v>224</v>
      </c>
      <c r="D331" s="34">
        <v>0</v>
      </c>
      <c r="E331" s="20">
        <f>HLOOKUP($D$21,'Cenniki korpusów'!$C$2:$AZ$322,'Cenniki korpusów'!A302,0)</f>
        <v>0</v>
      </c>
      <c r="F331" s="20">
        <f>'Wycena frontów MDF'!AT303</f>
        <v>33.579000000000001</v>
      </c>
      <c r="G331" s="20">
        <f>HLOOKUP($D$8,'Cennik Frontów MFC'!$B$2:$F$321,'Cennik Frontów MFC'!G301,0)</f>
        <v>0</v>
      </c>
      <c r="H331" s="20">
        <f t="shared" si="61"/>
        <v>0</v>
      </c>
      <c r="I331" s="20"/>
      <c r="J331" s="20"/>
      <c r="K331" s="20"/>
      <c r="L331" s="20"/>
      <c r="M331" s="20"/>
      <c r="N331" s="293" t="str">
        <f t="shared" si="66"/>
        <v>Wybierz</v>
      </c>
      <c r="O331" s="293"/>
      <c r="P331" s="47">
        <v>2</v>
      </c>
      <c r="Q331" s="20">
        <f t="shared" si="62"/>
        <v>0</v>
      </c>
      <c r="R331" s="417">
        <f t="shared" si="63"/>
        <v>0</v>
      </c>
      <c r="S331" s="414">
        <f>SUM($D$331:$D$334)</f>
        <v>0</v>
      </c>
      <c r="T331" s="403">
        <f>(IF($D$6=4,wagi!D307,wagi!F307))*D331</f>
        <v>0</v>
      </c>
    </row>
    <row r="332" spans="2:20" ht="24.95" customHeight="1">
      <c r="B332" s="442"/>
      <c r="C332" s="2" t="s">
        <v>225</v>
      </c>
      <c r="D332" s="35">
        <v>0</v>
      </c>
      <c r="E332" s="3">
        <f>HLOOKUP($D$21,'Cenniki korpusów'!$C$2:$AZ$322,'Cenniki korpusów'!A303,0)</f>
        <v>0</v>
      </c>
      <c r="F332" s="3">
        <f>'Wycena frontów MDF'!AT304</f>
        <v>33.579000000000001</v>
      </c>
      <c r="G332" s="3">
        <f>HLOOKUP($D$8,'Cennik Frontów MFC'!$B$2:$F$321,'Cennik Frontów MFC'!G302,0)</f>
        <v>0</v>
      </c>
      <c r="H332" s="3">
        <f t="shared" si="61"/>
        <v>0</v>
      </c>
      <c r="I332" s="3"/>
      <c r="J332" s="3"/>
      <c r="K332" s="3"/>
      <c r="L332" s="3"/>
      <c r="M332" s="3"/>
      <c r="N332" s="292" t="str">
        <f t="shared" si="66"/>
        <v>Wybierz</v>
      </c>
      <c r="O332" s="292"/>
      <c r="P332" s="45">
        <v>2</v>
      </c>
      <c r="Q332" s="3">
        <f t="shared" si="62"/>
        <v>0</v>
      </c>
      <c r="R332" s="418">
        <f t="shared" si="63"/>
        <v>0</v>
      </c>
      <c r="S332" s="414">
        <f t="shared" ref="S332:S334" si="71">SUM($D$331:$D$334)</f>
        <v>0</v>
      </c>
      <c r="T332" s="403">
        <f>(IF($D$6=4,wagi!D308,wagi!F308))*D332</f>
        <v>0</v>
      </c>
    </row>
    <row r="333" spans="2:20" ht="24.95" customHeight="1">
      <c r="B333" s="442"/>
      <c r="C333" s="2" t="s">
        <v>226</v>
      </c>
      <c r="D333" s="35">
        <v>0</v>
      </c>
      <c r="E333" s="3">
        <f>HLOOKUP($D$21,'Cenniki korpusów'!$C$2:$AZ$322,'Cenniki korpusów'!A304,0)</f>
        <v>0</v>
      </c>
      <c r="F333" s="3">
        <f>'Wycena frontów MDF'!AT305</f>
        <v>33.579000000000001</v>
      </c>
      <c r="G333" s="3">
        <f>HLOOKUP($D$8,'Cennik Frontów MFC'!$B$2:$F$321,'Cennik Frontów MFC'!G303,0)</f>
        <v>0</v>
      </c>
      <c r="H333" s="3">
        <f t="shared" si="61"/>
        <v>0</v>
      </c>
      <c r="I333" s="3"/>
      <c r="J333" s="3"/>
      <c r="K333" s="3"/>
      <c r="L333" s="3"/>
      <c r="M333" s="3"/>
      <c r="N333" s="292" t="str">
        <f t="shared" si="66"/>
        <v>Wybierz</v>
      </c>
      <c r="O333" s="292"/>
      <c r="P333" s="45">
        <v>2</v>
      </c>
      <c r="Q333" s="3">
        <f t="shared" si="62"/>
        <v>0</v>
      </c>
      <c r="R333" s="418">
        <f t="shared" si="63"/>
        <v>0</v>
      </c>
      <c r="S333" s="414">
        <f t="shared" si="71"/>
        <v>0</v>
      </c>
      <c r="T333" s="403">
        <f>(IF($D$6=4,wagi!D309,wagi!F309))*D333</f>
        <v>0</v>
      </c>
    </row>
    <row r="334" spans="2:20" ht="24.95" customHeight="1" thickBot="1">
      <c r="B334" s="441"/>
      <c r="C334" s="21" t="s">
        <v>227</v>
      </c>
      <c r="D334" s="36">
        <v>0</v>
      </c>
      <c r="E334" s="22">
        <f>HLOOKUP($D$21,'Cenniki korpusów'!$C$2:$AZ$322,'Cenniki korpusów'!A305,0)</f>
        <v>0</v>
      </c>
      <c r="F334" s="22">
        <f>'Wycena frontów MDF'!AT306</f>
        <v>33.579000000000001</v>
      </c>
      <c r="G334" s="22">
        <f>HLOOKUP($D$8,'Cennik Frontów MFC'!$B$2:$F$321,'Cennik Frontów MFC'!G304,0)</f>
        <v>0</v>
      </c>
      <c r="H334" s="22">
        <f t="shared" si="61"/>
        <v>0</v>
      </c>
      <c r="I334" s="22"/>
      <c r="J334" s="22"/>
      <c r="K334" s="22"/>
      <c r="L334" s="22"/>
      <c r="M334" s="22"/>
      <c r="N334" s="294" t="str">
        <f t="shared" si="66"/>
        <v>Wybierz</v>
      </c>
      <c r="O334" s="294"/>
      <c r="P334" s="46">
        <v>2</v>
      </c>
      <c r="Q334" s="22">
        <f t="shared" si="62"/>
        <v>0</v>
      </c>
      <c r="R334" s="419">
        <f t="shared" si="63"/>
        <v>0</v>
      </c>
      <c r="S334" s="414">
        <f t="shared" si="71"/>
        <v>0</v>
      </c>
      <c r="T334" s="403">
        <f>(IF($D$6=4,wagi!D310,wagi!F310))*D334</f>
        <v>0</v>
      </c>
    </row>
    <row r="335" spans="2:20" ht="99.95" customHeight="1" thickBot="1">
      <c r="B335" s="295"/>
      <c r="C335" s="24" t="s">
        <v>228</v>
      </c>
      <c r="D335" s="37">
        <v>0</v>
      </c>
      <c r="E335" s="25">
        <f>HLOOKUP($D$21,'Cenniki korpusów'!$C$2:$AZ$322,'Cenniki korpusów'!A306,0)</f>
        <v>0</v>
      </c>
      <c r="F335" s="25">
        <f>'Wycena frontów MDF'!AT307</f>
        <v>50.368499999999997</v>
      </c>
      <c r="G335" s="25">
        <f>HLOOKUP($D$8,'Cennik Frontów MFC'!$B$2:$F$321,'Cennik Frontów MFC'!G305,0)</f>
        <v>0</v>
      </c>
      <c r="H335" s="25">
        <f t="shared" si="61"/>
        <v>0</v>
      </c>
      <c r="I335" s="25"/>
      <c r="J335" s="25"/>
      <c r="K335" s="25"/>
      <c r="L335" s="25"/>
      <c r="M335" s="25"/>
      <c r="N335" s="296" t="str">
        <f t="shared" si="66"/>
        <v>Wybierz</v>
      </c>
      <c r="O335" s="296" t="s">
        <v>319</v>
      </c>
      <c r="P335" s="48">
        <v>2</v>
      </c>
      <c r="Q335" s="25">
        <f t="shared" si="62"/>
        <v>0</v>
      </c>
      <c r="R335" s="420">
        <f t="shared" si="63"/>
        <v>0</v>
      </c>
      <c r="S335" s="414">
        <f t="shared" ref="S335:S342" si="72">D335</f>
        <v>0</v>
      </c>
      <c r="T335" s="403">
        <f>(IF($D$6=4,wagi!D311,wagi!F311))*D335</f>
        <v>0</v>
      </c>
    </row>
    <row r="336" spans="2:20" ht="99.95" customHeight="1" thickBot="1">
      <c r="B336" s="295"/>
      <c r="C336" s="24" t="s">
        <v>952</v>
      </c>
      <c r="D336" s="37">
        <v>0</v>
      </c>
      <c r="E336" s="25">
        <f>HLOOKUP($D$21,'Cenniki korpusów'!$C$2:$AZ$322,'Cenniki korpusów'!A307,0)</f>
        <v>0</v>
      </c>
      <c r="F336" s="25">
        <f>'Wycena frontów MDF'!AT308</f>
        <v>83.947499999999991</v>
      </c>
      <c r="G336" s="25">
        <f>HLOOKUP($D$8,'Cennik Frontów MFC'!$B$2:$F$321,'Cennik Frontów MFC'!G306,0)</f>
        <v>0</v>
      </c>
      <c r="H336" s="25">
        <f t="shared" si="61"/>
        <v>0</v>
      </c>
      <c r="I336" s="25"/>
      <c r="J336" s="25"/>
      <c r="K336" s="25"/>
      <c r="L336" s="25"/>
      <c r="M336" s="25"/>
      <c r="N336" s="296" t="str">
        <f t="shared" si="66"/>
        <v>Wybierz</v>
      </c>
      <c r="O336" s="296" t="s">
        <v>319</v>
      </c>
      <c r="P336" s="48">
        <v>2</v>
      </c>
      <c r="Q336" s="25">
        <f t="shared" si="62"/>
        <v>0</v>
      </c>
      <c r="R336" s="420">
        <f t="shared" si="63"/>
        <v>0</v>
      </c>
      <c r="S336" s="414">
        <f t="shared" si="72"/>
        <v>0</v>
      </c>
      <c r="T336" s="403">
        <f>(IF($D$6=4,wagi!D312,wagi!F312))*D336</f>
        <v>0</v>
      </c>
    </row>
    <row r="337" spans="2:20" ht="99.95" customHeight="1" thickBot="1">
      <c r="B337" s="295"/>
      <c r="C337" s="24" t="s">
        <v>953</v>
      </c>
      <c r="D337" s="37">
        <v>0</v>
      </c>
      <c r="E337" s="25">
        <f>HLOOKUP($D$21,'Cenniki korpusów'!$C$2:$AZ$322,'Cenniki korpusów'!A308,0)</f>
        <v>0</v>
      </c>
      <c r="F337" s="25">
        <f>'Wycena frontów MDF'!AT309</f>
        <v>83.947499999999991</v>
      </c>
      <c r="G337" s="25">
        <f>HLOOKUP($D$8,'Cennik Frontów MFC'!$B$2:$F$321,'Cennik Frontów MFC'!G307,0)</f>
        <v>0</v>
      </c>
      <c r="H337" s="25">
        <f t="shared" si="61"/>
        <v>0</v>
      </c>
      <c r="I337" s="25"/>
      <c r="J337" s="25"/>
      <c r="K337" s="25"/>
      <c r="L337" s="25"/>
      <c r="M337" s="25"/>
      <c r="N337" s="296" t="str">
        <f t="shared" si="66"/>
        <v>Wybierz</v>
      </c>
      <c r="O337" s="296" t="s">
        <v>319</v>
      </c>
      <c r="P337" s="48">
        <v>2</v>
      </c>
      <c r="Q337" s="25">
        <f t="shared" si="62"/>
        <v>0</v>
      </c>
      <c r="R337" s="420">
        <f t="shared" si="63"/>
        <v>0</v>
      </c>
      <c r="S337" s="414">
        <f t="shared" si="72"/>
        <v>0</v>
      </c>
      <c r="T337" s="403">
        <f>(IF($D$6=4,wagi!D313,wagi!F313))*D337</f>
        <v>0</v>
      </c>
    </row>
    <row r="338" spans="2:20" ht="99.95" customHeight="1" thickBot="1">
      <c r="B338" s="295"/>
      <c r="C338" s="24" t="s">
        <v>229</v>
      </c>
      <c r="D338" s="37">
        <v>0</v>
      </c>
      <c r="E338" s="25">
        <f>HLOOKUP($D$21,'Cenniki korpusów'!$C$2:$AZ$322,'Cenniki korpusów'!A309,0)</f>
        <v>0</v>
      </c>
      <c r="F338" s="25">
        <f>'Wycena frontów MDF'!AT310</f>
        <v>16.7895</v>
      </c>
      <c r="G338" s="25">
        <f>HLOOKUP($D$8,'Cennik Frontów MFC'!$B$2:$F$321,'Cennik Frontów MFC'!G308,0)</f>
        <v>0</v>
      </c>
      <c r="H338" s="25">
        <f t="shared" si="61"/>
        <v>0</v>
      </c>
      <c r="I338" s="25"/>
      <c r="J338" s="25"/>
      <c r="K338" s="25"/>
      <c r="L338" s="25"/>
      <c r="M338" s="25"/>
      <c r="N338" s="296" t="str">
        <f t="shared" si="66"/>
        <v>Wybierz</v>
      </c>
      <c r="O338" s="296" t="s">
        <v>319</v>
      </c>
      <c r="P338" s="48">
        <v>1</v>
      </c>
      <c r="Q338" s="25">
        <f t="shared" si="62"/>
        <v>0</v>
      </c>
      <c r="R338" s="420">
        <f t="shared" si="63"/>
        <v>0</v>
      </c>
      <c r="S338" s="414">
        <f t="shared" si="72"/>
        <v>0</v>
      </c>
      <c r="T338" s="403">
        <f>(IF($D$6=4,wagi!D314,wagi!F314))*D338</f>
        <v>0</v>
      </c>
    </row>
    <row r="339" spans="2:20" ht="99.95" customHeight="1" thickBot="1">
      <c r="B339" s="295"/>
      <c r="C339" s="24" t="s">
        <v>954</v>
      </c>
      <c r="D339" s="37">
        <v>0</v>
      </c>
      <c r="E339" s="25">
        <f>HLOOKUP($D$21,'Cenniki korpusów'!$C$2:$AZ$322,'Cenniki korpusów'!A310,0)</f>
        <v>0</v>
      </c>
      <c r="F339" s="25">
        <f>'Wycena frontów MDF'!AT311</f>
        <v>16.7895</v>
      </c>
      <c r="G339" s="25">
        <f>HLOOKUP($D$8,'Cennik Frontów MFC'!$B$2:$F$321,'Cennik Frontów MFC'!G309,0)</f>
        <v>0</v>
      </c>
      <c r="H339" s="25">
        <f t="shared" si="61"/>
        <v>0</v>
      </c>
      <c r="I339" s="25"/>
      <c r="J339" s="25"/>
      <c r="K339" s="25"/>
      <c r="L339" s="25"/>
      <c r="M339" s="25"/>
      <c r="N339" s="296" t="str">
        <f t="shared" si="66"/>
        <v>Wybierz</v>
      </c>
      <c r="O339" s="296"/>
      <c r="P339" s="48">
        <v>1</v>
      </c>
      <c r="Q339" s="25">
        <f t="shared" si="62"/>
        <v>0</v>
      </c>
      <c r="R339" s="420">
        <f t="shared" si="63"/>
        <v>0</v>
      </c>
      <c r="S339" s="414">
        <f t="shared" si="72"/>
        <v>0</v>
      </c>
      <c r="T339" s="403">
        <f>(IF($D$6=4,wagi!D315,wagi!F315))*D339</f>
        <v>0</v>
      </c>
    </row>
    <row r="340" spans="2:20" ht="99.95" customHeight="1" thickBot="1">
      <c r="B340" s="295"/>
      <c r="C340" s="24" t="s">
        <v>955</v>
      </c>
      <c r="D340" s="37">
        <v>0</v>
      </c>
      <c r="E340" s="25">
        <f>HLOOKUP($D$21,'Cenniki korpusów'!$C$2:$AZ$322,'Cenniki korpusów'!A311,0)</f>
        <v>0</v>
      </c>
      <c r="F340" s="25">
        <f>'Wycena frontów MDF'!AT312</f>
        <v>16.7895</v>
      </c>
      <c r="G340" s="25">
        <f>HLOOKUP($D$8,'Cennik Frontów MFC'!$B$2:$F$321,'Cennik Frontów MFC'!G310,0)</f>
        <v>0</v>
      </c>
      <c r="H340" s="25">
        <f t="shared" si="61"/>
        <v>0</v>
      </c>
      <c r="I340" s="25"/>
      <c r="J340" s="25"/>
      <c r="K340" s="25"/>
      <c r="L340" s="25"/>
      <c r="M340" s="25"/>
      <c r="N340" s="296" t="str">
        <f t="shared" si="66"/>
        <v>Wybierz</v>
      </c>
      <c r="O340" s="296"/>
      <c r="P340" s="48">
        <v>1</v>
      </c>
      <c r="Q340" s="25">
        <f t="shared" si="62"/>
        <v>0</v>
      </c>
      <c r="R340" s="420">
        <f t="shared" si="63"/>
        <v>0</v>
      </c>
      <c r="S340" s="414">
        <f t="shared" si="72"/>
        <v>0</v>
      </c>
      <c r="T340" s="403">
        <f>(IF($D$6=4,wagi!D316,wagi!F316))*D340</f>
        <v>0</v>
      </c>
    </row>
    <row r="341" spans="2:20" ht="99.95" customHeight="1" thickBot="1">
      <c r="B341" s="295"/>
      <c r="C341" s="24" t="s">
        <v>956</v>
      </c>
      <c r="D341" s="37">
        <v>0</v>
      </c>
      <c r="E341" s="25">
        <f>HLOOKUP($D$21,'Cenniki korpusów'!$C$2:$AZ$322,'Cenniki korpusów'!A312,0)</f>
        <v>0</v>
      </c>
      <c r="F341" s="25">
        <f>'Wycena frontów MDF'!AT313</f>
        <v>0</v>
      </c>
      <c r="G341" s="25">
        <f>HLOOKUP($D$8,'Cennik Frontów MFC'!$B$2:$F$321,'Cennik Frontów MFC'!G311,0)</f>
        <v>0</v>
      </c>
      <c r="H341" s="25">
        <f t="shared" si="61"/>
        <v>0</v>
      </c>
      <c r="I341" s="25"/>
      <c r="J341" s="25"/>
      <c r="K341" s="25"/>
      <c r="L341" s="25"/>
      <c r="M341" s="25"/>
      <c r="N341" s="296"/>
      <c r="O341" s="296"/>
      <c r="P341" s="48">
        <v>0</v>
      </c>
      <c r="Q341" s="25"/>
      <c r="R341" s="420">
        <f t="shared" si="63"/>
        <v>0</v>
      </c>
      <c r="S341" s="414">
        <f t="shared" si="72"/>
        <v>0</v>
      </c>
      <c r="T341" s="403">
        <f>(IF($D$6=4,wagi!D317,wagi!F317))*D341</f>
        <v>0</v>
      </c>
    </row>
    <row r="342" spans="2:20" ht="99.95" customHeight="1" thickBot="1">
      <c r="B342" s="295"/>
      <c r="C342" s="24" t="s">
        <v>957</v>
      </c>
      <c r="D342" s="37">
        <v>0</v>
      </c>
      <c r="E342" s="25">
        <f>HLOOKUP($D$21,'Cenniki korpusów'!$C$2:$AZ$322,'Cenniki korpusów'!A313,0)</f>
        <v>0</v>
      </c>
      <c r="F342" s="25">
        <f>'Wycena frontów MDF'!AT314</f>
        <v>0</v>
      </c>
      <c r="G342" s="25">
        <f>HLOOKUP($D$8,'Cennik Frontów MFC'!$B$2:$F$321,'Cennik Frontów MFC'!G312,0)</f>
        <v>0</v>
      </c>
      <c r="H342" s="25">
        <f t="shared" si="61"/>
        <v>0</v>
      </c>
      <c r="I342" s="25"/>
      <c r="J342" s="25"/>
      <c r="K342" s="25"/>
      <c r="L342" s="25"/>
      <c r="M342" s="25"/>
      <c r="N342" s="296"/>
      <c r="O342" s="296"/>
      <c r="P342" s="48">
        <v>0</v>
      </c>
      <c r="Q342" s="25"/>
      <c r="R342" s="420">
        <f t="shared" si="63"/>
        <v>0</v>
      </c>
      <c r="S342" s="414">
        <f t="shared" si="72"/>
        <v>0</v>
      </c>
      <c r="T342" s="403">
        <f>(IF($D$6=4,wagi!D318,wagi!F318))*D342</f>
        <v>0</v>
      </c>
    </row>
    <row r="343" spans="2:20" ht="20.100000000000001" customHeight="1">
      <c r="B343" s="440"/>
      <c r="C343" s="19" t="s">
        <v>230</v>
      </c>
      <c r="D343" s="34">
        <v>0</v>
      </c>
      <c r="E343" s="20">
        <f>HLOOKUP($D$21,'Cenniki korpusów'!$C$2:$AZ$322,'Cenniki korpusów'!A314,0)</f>
        <v>0</v>
      </c>
      <c r="F343" s="20">
        <f>'Wycena frontów MDF'!AT315</f>
        <v>44.372249999999994</v>
      </c>
      <c r="G343" s="20">
        <f>HLOOKUP($D$8,'Cennik Frontów MFC'!$B$2:$F$321,'Cennik Frontów MFC'!G313,0)</f>
        <v>0</v>
      </c>
      <c r="H343" s="20">
        <f t="shared" si="61"/>
        <v>0</v>
      </c>
      <c r="I343" s="20"/>
      <c r="J343" s="20"/>
      <c r="K343" s="20"/>
      <c r="L343" s="20"/>
      <c r="M343" s="20"/>
      <c r="N343" s="293" t="str">
        <f t="shared" ref="N343:N351" si="73">IF(D343&gt;0,$C$23,$X$28)</f>
        <v>Wybierz</v>
      </c>
      <c r="O343" s="293" t="s">
        <v>319</v>
      </c>
      <c r="P343" s="47">
        <v>2</v>
      </c>
      <c r="Q343" s="20">
        <f t="shared" si="62"/>
        <v>0</v>
      </c>
      <c r="R343" s="417">
        <f t="shared" si="63"/>
        <v>0</v>
      </c>
      <c r="S343" s="414">
        <f>SUM($D$343:$D$347)</f>
        <v>0</v>
      </c>
      <c r="T343" s="403">
        <f>(IF($D$6=4,wagi!D319,wagi!F319))*D343</f>
        <v>0</v>
      </c>
    </row>
    <row r="344" spans="2:20" ht="20.100000000000001" customHeight="1">
      <c r="B344" s="442"/>
      <c r="C344" s="2" t="s">
        <v>231</v>
      </c>
      <c r="D344" s="35">
        <v>0</v>
      </c>
      <c r="E344" s="3">
        <f>HLOOKUP($D$21,'Cenniki korpusów'!$C$2:$AZ$322,'Cenniki korpusów'!A315,0)</f>
        <v>0</v>
      </c>
      <c r="F344" s="3">
        <f>'Wycena frontów MDF'!AT316</f>
        <v>44.372249999999994</v>
      </c>
      <c r="G344" s="3">
        <f>HLOOKUP($D$8,'Cennik Frontów MFC'!$B$2:$F$321,'Cennik Frontów MFC'!G314,0)</f>
        <v>0</v>
      </c>
      <c r="H344" s="3">
        <f t="shared" si="61"/>
        <v>0</v>
      </c>
      <c r="I344" s="3"/>
      <c r="J344" s="3"/>
      <c r="K344" s="3"/>
      <c r="L344" s="3"/>
      <c r="M344" s="3"/>
      <c r="N344" s="292" t="str">
        <f t="shared" si="73"/>
        <v>Wybierz</v>
      </c>
      <c r="O344" s="292" t="s">
        <v>319</v>
      </c>
      <c r="P344" s="45">
        <v>2</v>
      </c>
      <c r="Q344" s="3">
        <f t="shared" si="62"/>
        <v>0</v>
      </c>
      <c r="R344" s="418">
        <f t="shared" si="63"/>
        <v>0</v>
      </c>
      <c r="S344" s="414">
        <f t="shared" ref="S344:S347" si="74">SUM($D$343:$D$347)</f>
        <v>0</v>
      </c>
      <c r="T344" s="403">
        <f>(IF($D$6=4,wagi!D320,wagi!F320))*D344</f>
        <v>0</v>
      </c>
    </row>
    <row r="345" spans="2:20" ht="20.100000000000001" customHeight="1">
      <c r="B345" s="442"/>
      <c r="C345" s="2" t="s">
        <v>232</v>
      </c>
      <c r="D345" s="35">
        <v>0</v>
      </c>
      <c r="E345" s="3">
        <f>HLOOKUP($D$21,'Cenniki korpusów'!$C$2:$AZ$322,'Cenniki korpusów'!A316,0)</f>
        <v>0</v>
      </c>
      <c r="F345" s="3">
        <f>'Wycena frontów MDF'!AT317</f>
        <v>44.372249999999994</v>
      </c>
      <c r="G345" s="3">
        <f>HLOOKUP($D$8,'Cennik Frontów MFC'!$B$2:$F$321,'Cennik Frontów MFC'!G315,0)</f>
        <v>0</v>
      </c>
      <c r="H345" s="3">
        <f t="shared" si="61"/>
        <v>0</v>
      </c>
      <c r="I345" s="3"/>
      <c r="J345" s="3"/>
      <c r="K345" s="3"/>
      <c r="L345" s="3"/>
      <c r="M345" s="3"/>
      <c r="N345" s="292" t="str">
        <f t="shared" si="73"/>
        <v>Wybierz</v>
      </c>
      <c r="O345" s="292" t="s">
        <v>319</v>
      </c>
      <c r="P345" s="45">
        <v>2</v>
      </c>
      <c r="Q345" s="3">
        <f t="shared" si="62"/>
        <v>0</v>
      </c>
      <c r="R345" s="418">
        <f t="shared" si="63"/>
        <v>0</v>
      </c>
      <c r="S345" s="414">
        <f t="shared" si="74"/>
        <v>0</v>
      </c>
      <c r="T345" s="403">
        <f>(IF($D$6=4,wagi!D321,wagi!F321))*D345</f>
        <v>0</v>
      </c>
    </row>
    <row r="346" spans="2:20" ht="20.100000000000001" customHeight="1">
      <c r="B346" s="442"/>
      <c r="C346" s="2" t="s">
        <v>233</v>
      </c>
      <c r="D346" s="35">
        <v>0</v>
      </c>
      <c r="E346" s="3">
        <f>HLOOKUP($D$21,'Cenniki korpusów'!$C$2:$AZ$322,'Cenniki korpusów'!A317,0)</f>
        <v>0</v>
      </c>
      <c r="F346" s="3">
        <f>'Wycena frontów MDF'!AT318</f>
        <v>44.372249999999994</v>
      </c>
      <c r="G346" s="3">
        <f>HLOOKUP($D$8,'Cennik Frontów MFC'!$B$2:$F$321,'Cennik Frontów MFC'!G316,0)</f>
        <v>0</v>
      </c>
      <c r="H346" s="3">
        <f t="shared" si="61"/>
        <v>0</v>
      </c>
      <c r="I346" s="3"/>
      <c r="J346" s="3"/>
      <c r="K346" s="3"/>
      <c r="L346" s="3"/>
      <c r="M346" s="3"/>
      <c r="N346" s="292" t="str">
        <f t="shared" si="73"/>
        <v>Wybierz</v>
      </c>
      <c r="O346" s="292" t="s">
        <v>319</v>
      </c>
      <c r="P346" s="45">
        <v>2</v>
      </c>
      <c r="Q346" s="3">
        <f t="shared" si="62"/>
        <v>0</v>
      </c>
      <c r="R346" s="418">
        <f t="shared" si="63"/>
        <v>0</v>
      </c>
      <c r="S346" s="414">
        <f t="shared" si="74"/>
        <v>0</v>
      </c>
      <c r="T346" s="403">
        <f>(IF($D$6=4,wagi!D322,wagi!F322))*D346</f>
        <v>0</v>
      </c>
    </row>
    <row r="347" spans="2:20" ht="20.100000000000001" customHeight="1" thickBot="1">
      <c r="B347" s="441"/>
      <c r="C347" s="21" t="s">
        <v>234</v>
      </c>
      <c r="D347" s="36">
        <v>0</v>
      </c>
      <c r="E347" s="22">
        <f>HLOOKUP($D$21,'Cenniki korpusów'!$C$2:$AZ$322,'Cenniki korpusów'!A318,0)</f>
        <v>0</v>
      </c>
      <c r="F347" s="22">
        <f>'Wycena frontów MDF'!AT319</f>
        <v>44.372249999999994</v>
      </c>
      <c r="G347" s="22">
        <f>HLOOKUP($D$8,'Cennik Frontów MFC'!$B$2:$F$321,'Cennik Frontów MFC'!G317,0)</f>
        <v>0</v>
      </c>
      <c r="H347" s="22">
        <f t="shared" si="61"/>
        <v>0</v>
      </c>
      <c r="I347" s="22"/>
      <c r="J347" s="22"/>
      <c r="K347" s="22"/>
      <c r="L347" s="22"/>
      <c r="M347" s="22"/>
      <c r="N347" s="294" t="str">
        <f t="shared" si="73"/>
        <v>Wybierz</v>
      </c>
      <c r="O347" s="294" t="s">
        <v>319</v>
      </c>
      <c r="P347" s="46">
        <v>2</v>
      </c>
      <c r="Q347" s="22">
        <f t="shared" si="62"/>
        <v>0</v>
      </c>
      <c r="R347" s="419">
        <f t="shared" si="63"/>
        <v>0</v>
      </c>
      <c r="S347" s="414">
        <f t="shared" si="74"/>
        <v>0</v>
      </c>
      <c r="T347" s="403">
        <f>(IF($D$6=4,wagi!D323,wagi!F323))*D347</f>
        <v>0</v>
      </c>
    </row>
    <row r="348" spans="2:20" ht="99.95" customHeight="1" thickBot="1">
      <c r="B348" s="295"/>
      <c r="C348" s="24" t="s">
        <v>958</v>
      </c>
      <c r="D348" s="37">
        <v>0</v>
      </c>
      <c r="E348" s="25">
        <f>HLOOKUP($D$21,'Cenniki korpusów'!$C$2:$AZ$322,'Cenniki korpusów'!A319,0)</f>
        <v>0</v>
      </c>
      <c r="F348" s="25">
        <f>'Wycena frontów MDF'!AT320</f>
        <v>16.7895</v>
      </c>
      <c r="G348" s="25">
        <f>HLOOKUP($D$8,'Cennik Frontów MFC'!$B$2:$F$321,'Cennik Frontów MFC'!G318,0)</f>
        <v>0</v>
      </c>
      <c r="H348" s="25">
        <f t="shared" si="61"/>
        <v>0</v>
      </c>
      <c r="I348" s="25"/>
      <c r="J348" s="25"/>
      <c r="K348" s="25"/>
      <c r="L348" s="25"/>
      <c r="M348" s="25"/>
      <c r="N348" s="296" t="str">
        <f t="shared" si="73"/>
        <v>Wybierz</v>
      </c>
      <c r="O348" s="296" t="s">
        <v>319</v>
      </c>
      <c r="P348" s="48">
        <v>2</v>
      </c>
      <c r="Q348" s="25">
        <f t="shared" si="62"/>
        <v>0</v>
      </c>
      <c r="R348" s="420">
        <f t="shared" si="63"/>
        <v>0</v>
      </c>
      <c r="S348" s="414">
        <f>D348</f>
        <v>0</v>
      </c>
      <c r="T348" s="403">
        <f>(IF($D$6=4,wagi!D324,wagi!F324))*D348</f>
        <v>0</v>
      </c>
    </row>
    <row r="349" spans="2:20" ht="99.95" customHeight="1" thickBot="1">
      <c r="B349" s="295"/>
      <c r="C349" s="24" t="s">
        <v>959</v>
      </c>
      <c r="D349" s="37">
        <v>0</v>
      </c>
      <c r="E349" s="25">
        <f>HLOOKUP($D$21,'Cenniki korpusów'!$C$2:$AZ$322,'Cenniki korpusów'!A320,0)</f>
        <v>0</v>
      </c>
      <c r="F349" s="25">
        <f>'Wycena frontów MDF'!AT321</f>
        <v>19.187999999999999</v>
      </c>
      <c r="G349" s="25">
        <f>HLOOKUP($D$8,'Cennik Frontów MFC'!$B$2:$F$321,'Cennik Frontów MFC'!G319,0)</f>
        <v>0</v>
      </c>
      <c r="H349" s="25">
        <f t="shared" si="61"/>
        <v>0</v>
      </c>
      <c r="I349" s="25"/>
      <c r="J349" s="25"/>
      <c r="K349" s="25"/>
      <c r="L349" s="25"/>
      <c r="M349" s="25"/>
      <c r="N349" s="296" t="str">
        <f t="shared" si="73"/>
        <v>Wybierz</v>
      </c>
      <c r="O349" s="296" t="s">
        <v>319</v>
      </c>
      <c r="P349" s="48">
        <v>2</v>
      </c>
      <c r="Q349" s="25">
        <f t="shared" si="62"/>
        <v>0</v>
      </c>
      <c r="R349" s="420">
        <f t="shared" si="63"/>
        <v>0</v>
      </c>
      <c r="S349" s="414">
        <f>D349</f>
        <v>0</v>
      </c>
      <c r="T349" s="403">
        <f>(IF($D$6=4,wagi!D325,wagi!F325))*D349</f>
        <v>0</v>
      </c>
    </row>
    <row r="350" spans="2:20" ht="99.95" customHeight="1" thickBot="1">
      <c r="B350" s="295"/>
      <c r="C350" s="24" t="s">
        <v>960</v>
      </c>
      <c r="D350" s="37">
        <v>0</v>
      </c>
      <c r="E350" s="25">
        <f>HLOOKUP($D$21,'Cenniki korpusów'!$C$2:$AZ$322,'Cenniki korpusów'!A321,0)</f>
        <v>0</v>
      </c>
      <c r="F350" s="25">
        <f>'Wycena frontów MDF'!AT322</f>
        <v>33.579000000000001</v>
      </c>
      <c r="G350" s="25">
        <f>HLOOKUP($D$8,'Cennik Frontów MFC'!$B$2:$F$321,'Cennik Frontów MFC'!G320,0)</f>
        <v>0</v>
      </c>
      <c r="H350" s="25">
        <f t="shared" si="61"/>
        <v>0</v>
      </c>
      <c r="I350" s="25"/>
      <c r="J350" s="25"/>
      <c r="K350" s="25"/>
      <c r="L350" s="25"/>
      <c r="M350" s="25"/>
      <c r="N350" s="296" t="str">
        <f t="shared" si="73"/>
        <v>Wybierz</v>
      </c>
      <c r="O350" s="296" t="s">
        <v>319</v>
      </c>
      <c r="P350" s="48">
        <v>2</v>
      </c>
      <c r="Q350" s="25">
        <f t="shared" si="62"/>
        <v>0</v>
      </c>
      <c r="R350" s="420">
        <f t="shared" si="63"/>
        <v>0</v>
      </c>
      <c r="S350" s="414">
        <f>D350</f>
        <v>0</v>
      </c>
      <c r="T350" s="403">
        <f>(IF($D$6=4,wagi!D326,wagi!F326))*D350</f>
        <v>0</v>
      </c>
    </row>
    <row r="351" spans="2:20" ht="99.95" customHeight="1" thickBot="1">
      <c r="B351" s="295"/>
      <c r="C351" s="24" t="s">
        <v>961</v>
      </c>
      <c r="D351" s="37">
        <v>0</v>
      </c>
      <c r="E351" s="25">
        <f>HLOOKUP($D$21,'Cenniki korpusów'!$C$2:$AZ$322,'Cenniki korpusów'!A322,0)</f>
        <v>0</v>
      </c>
      <c r="F351" s="25">
        <f>'Wycena frontów MDF'!AT323</f>
        <v>19.187999999999999</v>
      </c>
      <c r="G351" s="25">
        <f>HLOOKUP($D$8,'Cennik Frontów MFC'!$B$2:$F$321,'Cennik Frontów MFC'!G321,0)</f>
        <v>0</v>
      </c>
      <c r="H351" s="25">
        <f t="shared" si="61"/>
        <v>0</v>
      </c>
      <c r="I351" s="25"/>
      <c r="J351" s="25"/>
      <c r="K351" s="25"/>
      <c r="L351" s="25"/>
      <c r="M351" s="25"/>
      <c r="N351" s="296" t="str">
        <f t="shared" si="73"/>
        <v>Wybierz</v>
      </c>
      <c r="O351" s="296" t="s">
        <v>319</v>
      </c>
      <c r="P351" s="48">
        <v>2</v>
      </c>
      <c r="Q351" s="25">
        <f t="shared" si="62"/>
        <v>0</v>
      </c>
      <c r="R351" s="420">
        <f t="shared" si="63"/>
        <v>0</v>
      </c>
      <c r="S351" s="414">
        <f>D351</f>
        <v>0</v>
      </c>
      <c r="T351" s="403">
        <f>(IF($D$6=4,wagi!D327,wagi!F327))*D351</f>
        <v>0</v>
      </c>
    </row>
    <row r="352" spans="2:20" ht="147.75" customHeight="1" thickBot="1">
      <c r="B352" s="23"/>
      <c r="C352" s="24" t="s">
        <v>410</v>
      </c>
      <c r="D352" s="37">
        <v>0</v>
      </c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420">
        <v>0</v>
      </c>
      <c r="S352" s="414">
        <f>D352</f>
        <v>0</v>
      </c>
      <c r="T352" s="1"/>
    </row>
    <row r="353" spans="2:20" ht="99.95" customHeight="1" thickBot="1">
      <c r="B353" s="23"/>
      <c r="C353" s="24" t="s">
        <v>414</v>
      </c>
      <c r="D353" s="42" t="s">
        <v>319</v>
      </c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420">
        <f>IF(S353&gt;0,IF(SUM(D148:D152,D161:D215)&gt;0,AX21,IF(SUM(D33:D147,D152:D160,D216:D351)&gt;0,AX20,0)),0)</f>
        <v>0</v>
      </c>
      <c r="S353" s="414">
        <f>VLOOKUP(D353,X:Y,2,0)</f>
        <v>0</v>
      </c>
      <c r="T353" s="1"/>
    </row>
    <row r="354" spans="2:20" ht="23.25" customHeight="1">
      <c r="B354" s="452" t="s">
        <v>243</v>
      </c>
      <c r="C354" s="453"/>
      <c r="D354" s="456">
        <f>SUM(D33:D351)</f>
        <v>0</v>
      </c>
      <c r="E354" s="468"/>
      <c r="F354" s="460">
        <f>SUM(F33:F351)</f>
        <v>11588.352750000022</v>
      </c>
      <c r="G354" s="464"/>
      <c r="H354" s="466">
        <f>SUM(H33:H351)</f>
        <v>0</v>
      </c>
      <c r="I354" s="464"/>
      <c r="J354" s="464"/>
      <c r="K354" s="464"/>
      <c r="L354" s="464"/>
      <c r="M354" s="470"/>
      <c r="N354" s="462"/>
      <c r="O354" s="437"/>
      <c r="P354" s="464"/>
      <c r="Q354" s="458">
        <f>SUM(Q33:Q351)</f>
        <v>0</v>
      </c>
      <c r="R354" s="450">
        <f>IF(OR(D4&gt;1,D8&gt;1),(SUM(R33:R353)+90),SUM(R33:R353))</f>
        <v>0</v>
      </c>
      <c r="S354" s="414">
        <f>1</f>
        <v>1</v>
      </c>
      <c r="T354" s="1"/>
    </row>
    <row r="355" spans="2:20" ht="24" customHeight="1" thickBot="1">
      <c r="B355" s="454"/>
      <c r="C355" s="455"/>
      <c r="D355" s="457"/>
      <c r="E355" s="469"/>
      <c r="F355" s="461"/>
      <c r="G355" s="465"/>
      <c r="H355" s="467"/>
      <c r="I355" s="465"/>
      <c r="J355" s="465"/>
      <c r="K355" s="465"/>
      <c r="L355" s="465"/>
      <c r="M355" s="471"/>
      <c r="N355" s="463"/>
      <c r="O355" s="438"/>
      <c r="P355" s="465"/>
      <c r="Q355" s="459"/>
      <c r="R355" s="451"/>
      <c r="S355" s="414">
        <v>1</v>
      </c>
      <c r="T355" s="1"/>
    </row>
    <row r="356" spans="2:20">
      <c r="T356" s="11"/>
    </row>
    <row r="357" spans="2:20">
      <c r="S357" s="491" t="s">
        <v>1587</v>
      </c>
      <c r="T357" s="489">
        <f>SUM(T33:T351)</f>
        <v>0</v>
      </c>
    </row>
    <row r="358" spans="2:20">
      <c r="S358" s="491"/>
      <c r="T358" s="490"/>
    </row>
    <row r="362" spans="2:20" hidden="1"/>
    <row r="363" spans="2:20" hidden="1">
      <c r="B363" s="4">
        <v>1</v>
      </c>
      <c r="C363" s="5" t="s">
        <v>368</v>
      </c>
      <c r="D363">
        <v>1</v>
      </c>
    </row>
    <row r="364" spans="2:20" hidden="1">
      <c r="B364" s="1">
        <v>2</v>
      </c>
      <c r="C364" s="6" t="s">
        <v>367</v>
      </c>
      <c r="D364">
        <v>1</v>
      </c>
    </row>
    <row r="365" spans="2:20" hidden="1">
      <c r="B365" s="1">
        <v>5</v>
      </c>
      <c r="C365" s="6" t="s">
        <v>361</v>
      </c>
      <c r="D365">
        <v>1</v>
      </c>
    </row>
    <row r="366" spans="2:20" hidden="1">
      <c r="B366" s="1">
        <v>6</v>
      </c>
      <c r="C366" s="6" t="s">
        <v>383</v>
      </c>
      <c r="D366">
        <v>2</v>
      </c>
    </row>
    <row r="367" spans="2:20" hidden="1">
      <c r="B367" s="1">
        <v>9</v>
      </c>
      <c r="C367" s="6" t="s">
        <v>359</v>
      </c>
      <c r="D367">
        <v>3</v>
      </c>
    </row>
    <row r="368" spans="2:20" hidden="1">
      <c r="B368" s="1">
        <v>14</v>
      </c>
      <c r="C368" s="6" t="s">
        <v>326</v>
      </c>
      <c r="D368">
        <v>3</v>
      </c>
    </row>
    <row r="369" spans="2:4" hidden="1">
      <c r="B369" s="1">
        <v>15</v>
      </c>
      <c r="C369" s="6" t="s">
        <v>379</v>
      </c>
      <c r="D369">
        <v>3</v>
      </c>
    </row>
    <row r="370" spans="2:4" ht="15" hidden="1" thickBot="1">
      <c r="B370" s="7">
        <v>24</v>
      </c>
      <c r="C370" s="8" t="s">
        <v>356</v>
      </c>
      <c r="D370">
        <v>1</v>
      </c>
    </row>
    <row r="371" spans="2:4" hidden="1">
      <c r="B371" s="4">
        <v>33</v>
      </c>
      <c r="C371" s="5" t="s">
        <v>392</v>
      </c>
      <c r="D371">
        <v>3</v>
      </c>
    </row>
    <row r="372" spans="2:4" hidden="1">
      <c r="B372" s="1">
        <v>35</v>
      </c>
      <c r="C372" s="6" t="s">
        <v>335</v>
      </c>
      <c r="D372">
        <v>3</v>
      </c>
    </row>
    <row r="373" spans="2:4" hidden="1">
      <c r="B373" s="1">
        <v>38</v>
      </c>
      <c r="C373" s="6" t="s">
        <v>403</v>
      </c>
      <c r="D373">
        <v>5</v>
      </c>
    </row>
    <row r="374" spans="2:4" hidden="1">
      <c r="B374" s="1">
        <v>44</v>
      </c>
      <c r="C374" s="6" t="s">
        <v>374</v>
      </c>
      <c r="D374">
        <v>3</v>
      </c>
    </row>
    <row r="375" spans="2:4" hidden="1">
      <c r="B375" s="1">
        <v>47</v>
      </c>
      <c r="C375" s="6" t="s">
        <v>333</v>
      </c>
      <c r="D375">
        <v>1</v>
      </c>
    </row>
    <row r="376" spans="2:4" hidden="1">
      <c r="B376" s="1">
        <v>49</v>
      </c>
      <c r="C376" s="6" t="s">
        <v>341</v>
      </c>
      <c r="D376">
        <v>3</v>
      </c>
    </row>
    <row r="377" spans="2:4" hidden="1">
      <c r="B377" s="1">
        <v>57</v>
      </c>
      <c r="C377" s="6" t="s">
        <v>362</v>
      </c>
      <c r="D377">
        <v>5</v>
      </c>
    </row>
    <row r="378" spans="2:4" hidden="1">
      <c r="B378" s="1">
        <v>59</v>
      </c>
      <c r="C378" s="6" t="s">
        <v>372</v>
      </c>
      <c r="D378">
        <v>2</v>
      </c>
    </row>
    <row r="379" spans="2:4" hidden="1">
      <c r="B379" s="1">
        <v>62</v>
      </c>
      <c r="C379" s="6" t="s">
        <v>346</v>
      </c>
      <c r="D379">
        <v>3</v>
      </c>
    </row>
    <row r="380" spans="2:4" hidden="1">
      <c r="B380" s="1">
        <v>63</v>
      </c>
      <c r="C380" s="6" t="s">
        <v>369</v>
      </c>
      <c r="D380">
        <v>3</v>
      </c>
    </row>
    <row r="381" spans="2:4" hidden="1">
      <c r="B381" s="1">
        <v>64</v>
      </c>
      <c r="C381" s="6" t="s">
        <v>329</v>
      </c>
      <c r="D381">
        <v>5</v>
      </c>
    </row>
    <row r="382" spans="2:4" hidden="1">
      <c r="B382" s="1">
        <v>66</v>
      </c>
      <c r="C382" s="6" t="s">
        <v>337</v>
      </c>
      <c r="D382">
        <v>5</v>
      </c>
    </row>
    <row r="383" spans="2:4" hidden="1">
      <c r="B383" s="1">
        <v>67</v>
      </c>
      <c r="C383" s="6" t="s">
        <v>340</v>
      </c>
      <c r="D383">
        <v>5</v>
      </c>
    </row>
    <row r="384" spans="2:4" hidden="1">
      <c r="B384" s="1">
        <v>69</v>
      </c>
      <c r="C384" s="6" t="s">
        <v>394</v>
      </c>
      <c r="D384">
        <v>3</v>
      </c>
    </row>
    <row r="385" spans="2:4" hidden="1">
      <c r="B385" s="1">
        <v>75</v>
      </c>
      <c r="C385" s="6" t="s">
        <v>393</v>
      </c>
      <c r="D385">
        <v>3</v>
      </c>
    </row>
    <row r="386" spans="2:4" hidden="1">
      <c r="B386" s="1">
        <v>78</v>
      </c>
      <c r="C386" s="6" t="s">
        <v>388</v>
      </c>
      <c r="D386">
        <v>1</v>
      </c>
    </row>
    <row r="387" spans="2:4" hidden="1">
      <c r="B387" s="1">
        <v>84</v>
      </c>
      <c r="C387" s="6" t="s">
        <v>338</v>
      </c>
      <c r="D387">
        <v>5</v>
      </c>
    </row>
    <row r="388" spans="2:4" hidden="1">
      <c r="B388" s="1">
        <v>87</v>
      </c>
      <c r="C388" s="6" t="s">
        <v>325</v>
      </c>
      <c r="D388">
        <v>5</v>
      </c>
    </row>
    <row r="389" spans="2:4" hidden="1">
      <c r="B389" s="1">
        <v>88</v>
      </c>
      <c r="C389" s="6" t="s">
        <v>373</v>
      </c>
      <c r="D389">
        <v>5</v>
      </c>
    </row>
    <row r="390" spans="2:4" hidden="1">
      <c r="B390" s="1">
        <v>91</v>
      </c>
      <c r="C390" s="6" t="s">
        <v>386</v>
      </c>
      <c r="D390">
        <v>6</v>
      </c>
    </row>
    <row r="391" spans="2:4" ht="15" hidden="1" thickBot="1">
      <c r="B391" s="7">
        <v>94</v>
      </c>
      <c r="C391" s="8" t="s">
        <v>366</v>
      </c>
      <c r="D391">
        <v>6</v>
      </c>
    </row>
    <row r="392" spans="2:4" hidden="1">
      <c r="B392" s="4">
        <v>95</v>
      </c>
      <c r="C392" s="5" t="s">
        <v>390</v>
      </c>
      <c r="D392">
        <v>6</v>
      </c>
    </row>
    <row r="393" spans="2:4" hidden="1">
      <c r="B393" s="1">
        <v>98</v>
      </c>
      <c r="C393" s="6" t="s">
        <v>391</v>
      </c>
      <c r="D393">
        <v>2</v>
      </c>
    </row>
    <row r="394" spans="2:4" hidden="1">
      <c r="B394" s="1">
        <v>100</v>
      </c>
      <c r="C394" s="6" t="s">
        <v>342</v>
      </c>
      <c r="D394">
        <v>2</v>
      </c>
    </row>
    <row r="395" spans="2:4" hidden="1">
      <c r="B395" s="1">
        <v>101</v>
      </c>
      <c r="C395" s="6" t="s">
        <v>385</v>
      </c>
      <c r="D395">
        <v>2</v>
      </c>
    </row>
    <row r="396" spans="2:4" hidden="1">
      <c r="B396" s="1">
        <v>102</v>
      </c>
      <c r="C396" s="6" t="s">
        <v>324</v>
      </c>
      <c r="D396">
        <v>2</v>
      </c>
    </row>
    <row r="397" spans="2:4" hidden="1">
      <c r="B397" s="1">
        <v>104</v>
      </c>
      <c r="C397" s="6" t="s">
        <v>348</v>
      </c>
      <c r="D397">
        <v>3</v>
      </c>
    </row>
    <row r="398" spans="2:4" hidden="1">
      <c r="B398" s="1">
        <v>105</v>
      </c>
      <c r="C398" s="6" t="s">
        <v>376</v>
      </c>
      <c r="D398">
        <v>3</v>
      </c>
    </row>
    <row r="399" spans="2:4" hidden="1">
      <c r="B399" s="1">
        <v>106</v>
      </c>
      <c r="C399" s="6" t="s">
        <v>331</v>
      </c>
      <c r="D399">
        <v>2</v>
      </c>
    </row>
    <row r="400" spans="2:4" hidden="1">
      <c r="B400" s="1">
        <v>107</v>
      </c>
      <c r="C400" s="6" t="s">
        <v>363</v>
      </c>
      <c r="D400">
        <v>2</v>
      </c>
    </row>
    <row r="401" spans="2:4" hidden="1">
      <c r="B401" s="1">
        <v>108</v>
      </c>
      <c r="C401" s="6" t="s">
        <v>323</v>
      </c>
      <c r="D401">
        <v>2</v>
      </c>
    </row>
    <row r="402" spans="2:4" hidden="1">
      <c r="B402" s="1">
        <v>110</v>
      </c>
      <c r="C402" s="6" t="s">
        <v>354</v>
      </c>
      <c r="D402">
        <v>2</v>
      </c>
    </row>
    <row r="403" spans="2:4" hidden="1">
      <c r="B403" s="1">
        <v>111</v>
      </c>
      <c r="C403" s="6" t="s">
        <v>371</v>
      </c>
      <c r="D403">
        <v>2</v>
      </c>
    </row>
    <row r="404" spans="2:4" hidden="1">
      <c r="B404" s="1">
        <v>112</v>
      </c>
      <c r="C404" s="6" t="s">
        <v>389</v>
      </c>
      <c r="D404">
        <v>1</v>
      </c>
    </row>
    <row r="405" spans="2:4" hidden="1">
      <c r="B405" s="1">
        <v>113</v>
      </c>
      <c r="C405" s="6" t="s">
        <v>360</v>
      </c>
      <c r="D405">
        <v>2</v>
      </c>
    </row>
    <row r="406" spans="2:4" hidden="1">
      <c r="B406" s="1">
        <v>114</v>
      </c>
      <c r="C406" s="6" t="s">
        <v>375</v>
      </c>
      <c r="D406">
        <v>2</v>
      </c>
    </row>
    <row r="407" spans="2:4" hidden="1">
      <c r="B407" s="1">
        <v>121</v>
      </c>
      <c r="C407" s="6" t="s">
        <v>377</v>
      </c>
      <c r="D407">
        <v>6</v>
      </c>
    </row>
    <row r="408" spans="2:4" hidden="1">
      <c r="B408" s="1">
        <v>127</v>
      </c>
      <c r="C408" s="6" t="s">
        <v>347</v>
      </c>
      <c r="D408">
        <v>3</v>
      </c>
    </row>
    <row r="409" spans="2:4" hidden="1">
      <c r="B409" s="1">
        <v>128</v>
      </c>
      <c r="C409" s="6" t="s">
        <v>345</v>
      </c>
      <c r="D409">
        <v>2</v>
      </c>
    </row>
    <row r="410" spans="2:4" hidden="1">
      <c r="B410" s="1">
        <v>129</v>
      </c>
      <c r="C410" s="6" t="s">
        <v>365</v>
      </c>
      <c r="D410">
        <v>2</v>
      </c>
    </row>
    <row r="411" spans="2:4" hidden="1">
      <c r="B411" s="1">
        <v>131</v>
      </c>
      <c r="C411" s="6" t="s">
        <v>357</v>
      </c>
      <c r="D411">
        <v>5</v>
      </c>
    </row>
    <row r="412" spans="2:4" hidden="1">
      <c r="B412" s="1">
        <v>133</v>
      </c>
      <c r="C412" s="6" t="s">
        <v>353</v>
      </c>
      <c r="D412">
        <v>3</v>
      </c>
    </row>
    <row r="413" spans="2:4" ht="15" hidden="1" thickBot="1">
      <c r="B413" s="7">
        <v>134</v>
      </c>
      <c r="C413" s="8" t="s">
        <v>370</v>
      </c>
      <c r="D413">
        <v>3</v>
      </c>
    </row>
    <row r="414" spans="2:4" hidden="1">
      <c r="B414" s="4">
        <v>135</v>
      </c>
      <c r="C414" s="5" t="s">
        <v>382</v>
      </c>
      <c r="D414">
        <v>3</v>
      </c>
    </row>
    <row r="415" spans="2:4" hidden="1">
      <c r="B415" s="1">
        <v>136</v>
      </c>
      <c r="C415" s="6" t="s">
        <v>327</v>
      </c>
      <c r="D415">
        <v>3</v>
      </c>
    </row>
    <row r="416" spans="2:4" hidden="1">
      <c r="B416" s="1">
        <v>137</v>
      </c>
      <c r="C416" s="6" t="s">
        <v>336</v>
      </c>
      <c r="D416">
        <v>2</v>
      </c>
    </row>
    <row r="417" spans="2:4" hidden="1">
      <c r="B417" s="1">
        <v>138</v>
      </c>
      <c r="C417" s="6" t="s">
        <v>332</v>
      </c>
      <c r="D417">
        <v>3</v>
      </c>
    </row>
    <row r="418" spans="2:4" hidden="1">
      <c r="B418" s="1">
        <v>139</v>
      </c>
      <c r="C418" s="6" t="s">
        <v>344</v>
      </c>
      <c r="D418">
        <v>3</v>
      </c>
    </row>
    <row r="419" spans="2:4" hidden="1">
      <c r="B419" s="1">
        <v>140</v>
      </c>
      <c r="C419" s="6" t="s">
        <v>343</v>
      </c>
      <c r="D419">
        <v>3</v>
      </c>
    </row>
    <row r="420" spans="2:4" hidden="1">
      <c r="B420" s="1">
        <v>156</v>
      </c>
      <c r="C420" s="6" t="s">
        <v>358</v>
      </c>
      <c r="D420">
        <v>2</v>
      </c>
    </row>
    <row r="421" spans="2:4" hidden="1">
      <c r="B421" s="1">
        <v>199</v>
      </c>
      <c r="C421" s="6" t="s">
        <v>355</v>
      </c>
      <c r="D421">
        <v>2</v>
      </c>
    </row>
    <row r="422" spans="2:4" ht="15" hidden="1" thickBot="1">
      <c r="B422" s="7">
        <v>206</v>
      </c>
      <c r="C422" s="8" t="s">
        <v>349</v>
      </c>
      <c r="D422">
        <v>2</v>
      </c>
    </row>
    <row r="423" spans="2:4" hidden="1">
      <c r="B423" s="4">
        <v>208</v>
      </c>
      <c r="C423" s="5" t="s">
        <v>350</v>
      </c>
      <c r="D423">
        <v>3</v>
      </c>
    </row>
    <row r="424" spans="2:4" hidden="1">
      <c r="B424" s="1">
        <v>210</v>
      </c>
      <c r="C424" s="6" t="s">
        <v>351</v>
      </c>
      <c r="D424">
        <v>2</v>
      </c>
    </row>
    <row r="425" spans="2:4" hidden="1">
      <c r="B425" s="1">
        <v>211</v>
      </c>
      <c r="C425" s="6" t="s">
        <v>352</v>
      </c>
      <c r="D425">
        <v>2</v>
      </c>
    </row>
    <row r="426" spans="2:4" hidden="1">
      <c r="B426" s="1">
        <v>301</v>
      </c>
      <c r="C426" s="6" t="s">
        <v>380</v>
      </c>
      <c r="D426">
        <v>4</v>
      </c>
    </row>
    <row r="427" spans="2:4" hidden="1">
      <c r="B427" s="1">
        <v>302</v>
      </c>
      <c r="C427" s="6" t="s">
        <v>378</v>
      </c>
      <c r="D427">
        <v>4</v>
      </c>
    </row>
    <row r="428" spans="2:4" hidden="1">
      <c r="B428" s="1">
        <v>303</v>
      </c>
      <c r="C428" s="6" t="s">
        <v>330</v>
      </c>
      <c r="D428">
        <v>4</v>
      </c>
    </row>
    <row r="429" spans="2:4" hidden="1">
      <c r="B429" s="1">
        <v>304</v>
      </c>
      <c r="C429" s="6" t="s">
        <v>334</v>
      </c>
      <c r="D429">
        <v>4</v>
      </c>
    </row>
    <row r="430" spans="2:4" hidden="1">
      <c r="B430" s="1">
        <v>305</v>
      </c>
      <c r="C430" s="6" t="s">
        <v>328</v>
      </c>
      <c r="D430">
        <v>4</v>
      </c>
    </row>
    <row r="431" spans="2:4" ht="15" hidden="1" thickBot="1">
      <c r="B431" s="7">
        <v>306</v>
      </c>
      <c r="C431" s="8" t="s">
        <v>387</v>
      </c>
      <c r="D431">
        <v>4</v>
      </c>
    </row>
    <row r="432" spans="2:4" hidden="1">
      <c r="B432" s="4">
        <v>307</v>
      </c>
      <c r="C432" s="5" t="s">
        <v>364</v>
      </c>
      <c r="D432">
        <v>4</v>
      </c>
    </row>
    <row r="433" spans="2:4" hidden="1">
      <c r="B433" s="1">
        <v>401</v>
      </c>
      <c r="C433" s="6" t="s">
        <v>339</v>
      </c>
      <c r="D433">
        <v>4</v>
      </c>
    </row>
    <row r="434" spans="2:4" hidden="1">
      <c r="B434" s="1">
        <v>402</v>
      </c>
      <c r="C434" s="6" t="s">
        <v>384</v>
      </c>
      <c r="D434">
        <v>4</v>
      </c>
    </row>
    <row r="435" spans="2:4" ht="15" hidden="1" thickBot="1">
      <c r="B435" s="7" t="s">
        <v>247</v>
      </c>
      <c r="C435" s="8" t="s">
        <v>381</v>
      </c>
      <c r="D435">
        <v>1</v>
      </c>
    </row>
    <row r="436" spans="2:4" hidden="1"/>
    <row r="437" spans="2:4" hidden="1"/>
  </sheetData>
  <sheetProtection algorithmName="SHA-512" hashValue="m6xKE8ZS+c/Kl7r4uQUQM4o1w/ZM73HeLyAWUY1O8YrL4DuWx4ygHck15ED+lHTdSXJip44HuiDn2OQYMrK7CA==" saltValue="AAukoKw93iZDJE6oFV8IzQ==" spinCount="100000" sheet="1" objects="1" scenarios="1"/>
  <protectedRanges>
    <protectedRange sqref="S31:S355" name="Rozstęp4"/>
    <protectedRange sqref="C2:C24" name="Rozstęp1"/>
    <protectedRange sqref="D33:D351 D353" name="Rozstęp2"/>
    <protectedRange sqref="N34:O351 O33" name="Rozstęp3"/>
    <protectedRange sqref="T31:T32" name="Rozstęp4_1_1"/>
    <protectedRange sqref="N33" name="Rozstęp5"/>
  </protectedRanges>
  <autoFilter ref="B31:S355" xr:uid="{00000000-0009-0000-0000-000000000000}"/>
  <mergeCells count="114">
    <mergeCell ref="T31:T32"/>
    <mergeCell ref="T357:T358"/>
    <mergeCell ref="S357:S358"/>
    <mergeCell ref="BY1:BY2"/>
    <mergeCell ref="S31:S32"/>
    <mergeCell ref="D4:D5"/>
    <mergeCell ref="D6:D7"/>
    <mergeCell ref="D8:D9"/>
    <mergeCell ref="C10:C11"/>
    <mergeCell ref="C12:C13"/>
    <mergeCell ref="C29:D29"/>
    <mergeCell ref="B26:R27"/>
    <mergeCell ref="E25:R25"/>
    <mergeCell ref="B10:B11"/>
    <mergeCell ref="B12:B13"/>
    <mergeCell ref="B21:B22"/>
    <mergeCell ref="B14:B15"/>
    <mergeCell ref="B16:B17"/>
    <mergeCell ref="C14:C15"/>
    <mergeCell ref="C16:C17"/>
    <mergeCell ref="C4:C5"/>
    <mergeCell ref="C8:C9"/>
    <mergeCell ref="C6:C7"/>
    <mergeCell ref="B4:B5"/>
    <mergeCell ref="B8:B9"/>
    <mergeCell ref="B6:B7"/>
    <mergeCell ref="D21:D22"/>
    <mergeCell ref="N28:R28"/>
    <mergeCell ref="E10:E13"/>
    <mergeCell ref="E14:E17"/>
    <mergeCell ref="C31:C32"/>
    <mergeCell ref="C21:C22"/>
    <mergeCell ref="B31:B32"/>
    <mergeCell ref="D14:D15"/>
    <mergeCell ref="D16:D17"/>
    <mergeCell ref="D12:D13"/>
    <mergeCell ref="D10:D11"/>
    <mergeCell ref="C28:D28"/>
    <mergeCell ref="R354:R355"/>
    <mergeCell ref="B354:C355"/>
    <mergeCell ref="D354:D355"/>
    <mergeCell ref="Q354:Q355"/>
    <mergeCell ref="F354:F355"/>
    <mergeCell ref="N354:N355"/>
    <mergeCell ref="B299:B300"/>
    <mergeCell ref="P354:P355"/>
    <mergeCell ref="H354:H355"/>
    <mergeCell ref="E354:E355"/>
    <mergeCell ref="G354:G355"/>
    <mergeCell ref="I354:I355"/>
    <mergeCell ref="B327:B330"/>
    <mergeCell ref="B331:B334"/>
    <mergeCell ref="B343:B347"/>
    <mergeCell ref="J354:J355"/>
    <mergeCell ref="K354:K355"/>
    <mergeCell ref="L354:L355"/>
    <mergeCell ref="M354:M355"/>
    <mergeCell ref="B112:B116"/>
    <mergeCell ref="B121:B122"/>
    <mergeCell ref="B123:B127"/>
    <mergeCell ref="B130:B133"/>
    <mergeCell ref="B134:B137"/>
    <mergeCell ref="B138:B141"/>
    <mergeCell ref="B243:B250"/>
    <mergeCell ref="B251:B258"/>
    <mergeCell ref="B259:B262"/>
    <mergeCell ref="B142:B145"/>
    <mergeCell ref="B161:B165"/>
    <mergeCell ref="B166:B170"/>
    <mergeCell ref="B172:B176"/>
    <mergeCell ref="B177:B181"/>
    <mergeCell ref="B182:B186"/>
    <mergeCell ref="B193:B197"/>
    <mergeCell ref="B198:B202"/>
    <mergeCell ref="B203:B207"/>
    <mergeCell ref="B33:B37"/>
    <mergeCell ref="B38:B42"/>
    <mergeCell ref="B43:B47"/>
    <mergeCell ref="N31:O31"/>
    <mergeCell ref="B75:B82"/>
    <mergeCell ref="B99:B106"/>
    <mergeCell ref="B107:B111"/>
    <mergeCell ref="B83:B90"/>
    <mergeCell ref="B91:B98"/>
    <mergeCell ref="B53:B57"/>
    <mergeCell ref="B58:B62"/>
    <mergeCell ref="B63:B66"/>
    <mergeCell ref="B67:B74"/>
    <mergeCell ref="D31:D32"/>
    <mergeCell ref="B48:B52"/>
    <mergeCell ref="CC3:CC5"/>
    <mergeCell ref="CE3:CG3"/>
    <mergeCell ref="CE4:CG4"/>
    <mergeCell ref="CE5:CG5"/>
    <mergeCell ref="N29:R29"/>
    <mergeCell ref="O354:O355"/>
    <mergeCell ref="N2:R24"/>
    <mergeCell ref="B117:B118"/>
    <mergeCell ref="B119:B120"/>
    <mergeCell ref="B263:B266"/>
    <mergeCell ref="B275:B279"/>
    <mergeCell ref="B284:B288"/>
    <mergeCell ref="B289:B293"/>
    <mergeCell ref="B294:B298"/>
    <mergeCell ref="B301:B302"/>
    <mergeCell ref="B303:B310"/>
    <mergeCell ref="B311:B318"/>
    <mergeCell ref="B319:B326"/>
    <mergeCell ref="B216:B220"/>
    <mergeCell ref="B221:B225"/>
    <mergeCell ref="B226:B230"/>
    <mergeCell ref="B231:B232"/>
    <mergeCell ref="B233:B234"/>
    <mergeCell ref="B235:B242"/>
  </mergeCells>
  <conditionalFormatting sqref="D33:D352">
    <cfRule type="cellIs" dxfId="31" priority="78" operator="greaterThan">
      <formula>0</formula>
    </cfRule>
  </conditionalFormatting>
  <conditionalFormatting sqref="B8:B9">
    <cfRule type="expression" dxfId="30" priority="77">
      <formula>$D$6=1</formula>
    </cfRule>
  </conditionalFormatting>
  <conditionalFormatting sqref="C8:C9">
    <cfRule type="expression" dxfId="29" priority="76">
      <formula>$D$6=1</formula>
    </cfRule>
  </conditionalFormatting>
  <conditionalFormatting sqref="B14:B17">
    <cfRule type="expression" dxfId="28" priority="75">
      <formula>$D$6=3</formula>
    </cfRule>
  </conditionalFormatting>
  <conditionalFormatting sqref="C10:C13">
    <cfRule type="expression" dxfId="27" priority="74">
      <formula>$D$6=2</formula>
    </cfRule>
  </conditionalFormatting>
  <conditionalFormatting sqref="D353">
    <cfRule type="containsText" dxfId="26" priority="72" operator="containsText" text="Odbiór osobisty">
      <formula>NOT(ISERROR(SEARCH("Odbiór osobisty",D353)))</formula>
    </cfRule>
    <cfRule type="containsText" dxfId="25" priority="73" operator="containsText" text="Przesyłka kurierska">
      <formula>NOT(ISERROR(SEARCH("Przesyłka kurierska",D353)))</formula>
    </cfRule>
  </conditionalFormatting>
  <conditionalFormatting sqref="B10:B13">
    <cfRule type="expression" dxfId="24" priority="69">
      <formula>$D$6=2</formula>
    </cfRule>
  </conditionalFormatting>
  <conditionalFormatting sqref="C14:C17">
    <cfRule type="expression" dxfId="23" priority="68">
      <formula>$D$6=3</formula>
    </cfRule>
  </conditionalFormatting>
  <conditionalFormatting sqref="N33:N116 N121:N158 N161:N230 N235:N272 N275:N298 N303:N340 O33:O37 O48:O57 O112:O116 O146:O147 O152 O161:O165 O171:O176 O182:O197 O203:O220 O259:O262 O267:O270 O275:O288 O327:O330 O335:O338 N343:O351">
    <cfRule type="cellIs" dxfId="22" priority="65" operator="equal">
      <formula>"Wybierz"</formula>
    </cfRule>
  </conditionalFormatting>
  <conditionalFormatting sqref="N33">
    <cfRule type="notContainsText" dxfId="21" priority="1" operator="notContains" text="Wybierz">
      <formula>ISERROR(SEARCH("Wybierz",N33))</formula>
    </cfRule>
  </conditionalFormatting>
  <dataValidations count="14">
    <dataValidation type="list" allowBlank="1" showInputMessage="1" showErrorMessage="1" sqref="D353" xr:uid="{00000000-0002-0000-0000-000000000000}">
      <formula1>$X$28:$X$30</formula1>
    </dataValidation>
    <dataValidation type="list" allowBlank="1" showInputMessage="1" showErrorMessage="1" sqref="C16:C17" xr:uid="{00000000-0002-0000-0000-000001000000}">
      <formula1>$BO$2:$BO$111</formula1>
    </dataValidation>
    <dataValidation type="list" allowBlank="1" showInputMessage="1" showErrorMessage="1" sqref="C10:C11" xr:uid="{00000000-0002-0000-0000-000002000000}">
      <formula1>$AA$2:$AA$60</formula1>
    </dataValidation>
    <dataValidation type="list" allowBlank="1" showInputMessage="1" showErrorMessage="1" sqref="C8:C9 C4:C5" xr:uid="{00000000-0002-0000-0000-000003000000}">
      <formula1>$AF$2:$AF$131</formula1>
    </dataValidation>
    <dataValidation type="list" allowBlank="1" showInputMessage="1" showErrorMessage="1" sqref="C6:C7" xr:uid="{00000000-0002-0000-0000-000004000000}">
      <formula1>$AO$2:$AO$6</formula1>
    </dataValidation>
    <dataValidation type="list" allowBlank="1" showInputMessage="1" showErrorMessage="1" sqref="C21:C22" xr:uid="{00000000-0002-0000-0000-000005000000}">
      <formula1>$AT$2:$AT$7</formula1>
    </dataValidation>
    <dataValidation type="list" allowBlank="1" showInputMessage="1" showErrorMessage="1" sqref="C19" xr:uid="{00000000-0002-0000-0000-000006000000}">
      <formula1>$AQ$2:$AQ$4</formula1>
    </dataValidation>
    <dataValidation type="list" allowBlank="1" showInputMessage="1" showErrorMessage="1" sqref="C20" xr:uid="{00000000-0002-0000-0000-000007000000}">
      <formula1>$AR$2:$AR$4</formula1>
    </dataValidation>
    <dataValidation type="list" allowBlank="1" showInputMessage="1" showErrorMessage="1" sqref="C23 N343:N351 N303:N340 N275:N298 N235:N272 N161:N230 N121:N158 N34:N116" xr:uid="{00000000-0002-0000-0000-000008000000}">
      <formula1>$AZ$29:$AZ$145</formula1>
    </dataValidation>
    <dataValidation type="list" allowBlank="1" showInputMessage="1" showErrorMessage="1" sqref="C24" xr:uid="{00000000-0002-0000-0000-000009000000}">
      <formula1>$AU$2:$AU$7</formula1>
    </dataValidation>
    <dataValidation type="list" allowBlank="1" showInputMessage="1" showErrorMessage="1" sqref="C12:C13" xr:uid="{00000000-0002-0000-0000-00000A000000}">
      <formula1>$AK$2:$AK$320</formula1>
    </dataValidation>
    <dataValidation type="list" allowBlank="1" showInputMessage="1" showErrorMessage="1" sqref="C14:C15" xr:uid="{00000000-0002-0000-0000-00000B000000}">
      <formula1>$BL$2:$BL$20</formula1>
    </dataValidation>
    <dataValidation type="list" allowBlank="1" showInputMessage="1" showErrorMessage="1" sqref="O33:O37 O48:O57 O112:O116 O146:O147 O152 O161:O165 O171:O176 O182:O197 O203:O220 O259:O262 O267:O270 O275:O288 O327:O330 O335:O338 O343:O351" xr:uid="{00000000-0002-0000-0000-00000C000000}">
      <formula1>$X$33:$X$51</formula1>
    </dataValidation>
    <dataValidation type="list" allowBlank="1" showInputMessage="1" showErrorMessage="1" sqref="N33" xr:uid="{00000000-0002-0000-0000-00000D000000}">
      <formula1>$BC$29:$BC$154</formula1>
    </dataValidation>
  </dataValidations>
  <hyperlinks>
    <hyperlink ref="N28" r:id="rId1" xr:uid="{00000000-0004-0000-0000-000000000000}"/>
    <hyperlink ref="N29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10" fitToHeight="5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322"/>
  <sheetViews>
    <sheetView workbookViewId="0">
      <selection activeCell="AK4" sqref="AK4:AK322"/>
    </sheetView>
  </sheetViews>
  <sheetFormatPr defaultRowHeight="14.25"/>
  <cols>
    <col min="2" max="2" width="20.25" bestFit="1" customWidth="1"/>
    <col min="3" max="3" width="10.375" bestFit="1" customWidth="1"/>
    <col min="4" max="4" width="10.375" customWidth="1"/>
    <col min="5" max="5" width="10.5" bestFit="1" customWidth="1"/>
    <col min="6" max="6" width="10.375" customWidth="1"/>
    <col min="7" max="7" width="18.875" bestFit="1" customWidth="1"/>
    <col min="8" max="8" width="10.375" customWidth="1"/>
    <col min="9" max="9" width="12.625" customWidth="1"/>
    <col min="10" max="10" width="10.375" customWidth="1"/>
    <col min="11" max="11" width="18.875" bestFit="1" customWidth="1"/>
    <col min="12" max="12" width="10.375" customWidth="1"/>
    <col min="13" max="13" width="10.75" bestFit="1" customWidth="1"/>
    <col min="14" max="14" width="10.375" customWidth="1"/>
    <col min="15" max="15" width="10.875" bestFit="1" customWidth="1"/>
    <col min="16" max="16" width="10.375" customWidth="1"/>
    <col min="17" max="17" width="18.875" bestFit="1" customWidth="1"/>
    <col min="18" max="18" width="10.375" customWidth="1"/>
    <col min="19" max="19" width="11" bestFit="1" customWidth="1"/>
    <col min="20" max="20" width="10.375" customWidth="1"/>
    <col min="21" max="21" width="18.875" bestFit="1" customWidth="1"/>
    <col min="22" max="22" width="10.375" customWidth="1"/>
    <col min="23" max="23" width="11.125" bestFit="1" customWidth="1"/>
    <col min="24" max="24" width="10.375" customWidth="1"/>
    <col min="25" max="25" width="11.25" bestFit="1" customWidth="1"/>
    <col min="26" max="26" width="10.375" customWidth="1"/>
    <col min="27" max="27" width="18.875" bestFit="1" customWidth="1"/>
    <col min="28" max="28" width="10.375" customWidth="1"/>
    <col min="29" max="29" width="11.375" bestFit="1" customWidth="1"/>
    <col min="30" max="30" width="10.375" customWidth="1"/>
    <col min="31" max="31" width="19.75" bestFit="1" customWidth="1"/>
    <col min="32" max="32" width="10.375" customWidth="1"/>
    <col min="33" max="33" width="11.5" bestFit="1" customWidth="1"/>
    <col min="34" max="34" width="10.375" customWidth="1"/>
    <col min="35" max="35" width="11.625" bestFit="1" customWidth="1"/>
    <col min="36" max="36" width="10.375" customWidth="1"/>
    <col min="37" max="37" width="20" bestFit="1" customWidth="1"/>
    <col min="38" max="38" width="10.375" customWidth="1"/>
    <col min="39" max="39" width="11.75" bestFit="1" customWidth="1"/>
    <col min="40" max="40" width="10.375" customWidth="1"/>
    <col min="41" max="41" width="20.125" bestFit="1" customWidth="1"/>
    <col min="42" max="42" width="10.375" customWidth="1"/>
    <col min="43" max="43" width="11.75" customWidth="1"/>
    <col min="44" max="44" width="11.375" customWidth="1"/>
    <col min="45" max="45" width="11.25" bestFit="1" customWidth="1"/>
    <col min="46" max="46" width="9.75" bestFit="1" customWidth="1"/>
    <col min="47" max="47" width="11.375" bestFit="1" customWidth="1"/>
    <col min="48" max="52" width="9.75" bestFit="1" customWidth="1"/>
    <col min="57" max="57" width="11.375" customWidth="1"/>
    <col min="60" max="61" width="10.125" customWidth="1"/>
    <col min="62" max="62" width="10.375" customWidth="1"/>
    <col min="67" max="67" width="13.875" customWidth="1"/>
    <col min="70" max="70" width="11" customWidth="1"/>
    <col min="71" max="72" width="10.625" customWidth="1"/>
    <col min="74" max="74" width="14.25" customWidth="1"/>
    <col min="75" max="82" width="9" customWidth="1"/>
    <col min="83" max="83" width="20.375" customWidth="1"/>
    <col min="84" max="85" width="9" customWidth="1"/>
  </cols>
  <sheetData>
    <row r="1" spans="1:86">
      <c r="B1" s="362" t="s">
        <v>1264</v>
      </c>
    </row>
    <row r="2" spans="1:86">
      <c r="B2" s="228"/>
      <c r="C2" s="229" t="s">
        <v>829</v>
      </c>
      <c r="D2" s="229"/>
      <c r="E2" s="229" t="s">
        <v>830</v>
      </c>
      <c r="F2" s="229"/>
      <c r="G2" s="364" t="s">
        <v>1267</v>
      </c>
      <c r="H2" s="229"/>
      <c r="I2" s="229" t="s">
        <v>831</v>
      </c>
      <c r="J2" s="229"/>
      <c r="K2" s="364" t="s">
        <v>1269</v>
      </c>
      <c r="L2" s="229"/>
      <c r="M2" s="229" t="s">
        <v>832</v>
      </c>
      <c r="N2" s="229"/>
      <c r="O2" s="229" t="s">
        <v>833</v>
      </c>
      <c r="P2" s="229"/>
      <c r="Q2" s="364" t="s">
        <v>1271</v>
      </c>
      <c r="R2" s="229"/>
      <c r="S2" s="229" t="s">
        <v>834</v>
      </c>
      <c r="T2" s="229"/>
      <c r="U2" s="364" t="s">
        <v>1272</v>
      </c>
      <c r="V2" s="229"/>
      <c r="W2" s="229" t="s">
        <v>835</v>
      </c>
      <c r="X2" s="229"/>
      <c r="Y2" s="229" t="s">
        <v>836</v>
      </c>
      <c r="Z2" s="229"/>
      <c r="AA2" s="364" t="s">
        <v>1275</v>
      </c>
      <c r="AB2" s="229"/>
      <c r="AC2" s="229" t="s">
        <v>837</v>
      </c>
      <c r="AD2" s="229"/>
      <c r="AE2" s="364" t="s">
        <v>1277</v>
      </c>
      <c r="AF2" s="229"/>
      <c r="AG2" s="229" t="s">
        <v>838</v>
      </c>
      <c r="AH2" s="229"/>
      <c r="AI2" s="229" t="s">
        <v>839</v>
      </c>
      <c r="AJ2" s="229"/>
      <c r="AK2" s="364" t="s">
        <v>1279</v>
      </c>
      <c r="AL2" s="229"/>
      <c r="AM2" s="229" t="s">
        <v>840</v>
      </c>
      <c r="AN2" s="229"/>
      <c r="AO2" s="364" t="s">
        <v>1281</v>
      </c>
      <c r="AP2" s="229"/>
      <c r="AQ2" s="291" t="s">
        <v>1133</v>
      </c>
      <c r="AR2" s="291" t="s">
        <v>1134</v>
      </c>
      <c r="AS2" s="365" t="s">
        <v>1287</v>
      </c>
      <c r="AT2" s="291" t="s">
        <v>1135</v>
      </c>
      <c r="AU2" s="365" t="s">
        <v>1288</v>
      </c>
      <c r="AV2" s="291" t="s">
        <v>1160</v>
      </c>
      <c r="AW2" s="365" t="s">
        <v>1283</v>
      </c>
      <c r="AX2" s="365" t="s">
        <v>1284</v>
      </c>
      <c r="AY2" s="365" t="s">
        <v>1285</v>
      </c>
      <c r="AZ2" s="365" t="s">
        <v>1286</v>
      </c>
    </row>
    <row r="3" spans="1:86" ht="14.25" customHeight="1">
      <c r="B3" s="229" t="s">
        <v>841</v>
      </c>
      <c r="C3" s="229" t="s">
        <v>842</v>
      </c>
      <c r="D3" s="229"/>
      <c r="E3" s="229" t="s">
        <v>843</v>
      </c>
      <c r="F3" s="229"/>
      <c r="G3" s="364" t="s">
        <v>1268</v>
      </c>
      <c r="H3" s="229"/>
      <c r="I3" s="229" t="s">
        <v>844</v>
      </c>
      <c r="J3" s="229"/>
      <c r="K3" s="364" t="s">
        <v>1270</v>
      </c>
      <c r="L3" s="229"/>
      <c r="M3" s="229" t="s">
        <v>845</v>
      </c>
      <c r="N3" s="229"/>
      <c r="O3" s="229" t="s">
        <v>846</v>
      </c>
      <c r="P3" s="229"/>
      <c r="Q3" s="364" t="s">
        <v>1273</v>
      </c>
      <c r="R3" s="229"/>
      <c r="S3" s="229" t="s">
        <v>847</v>
      </c>
      <c r="T3" s="229"/>
      <c r="U3" s="364" t="s">
        <v>1274</v>
      </c>
      <c r="V3" s="229"/>
      <c r="W3" s="229" t="s">
        <v>848</v>
      </c>
      <c r="X3" s="229"/>
      <c r="Y3" s="229" t="s">
        <v>849</v>
      </c>
      <c r="Z3" s="229"/>
      <c r="AA3" s="364" t="s">
        <v>1276</v>
      </c>
      <c r="AB3" s="229"/>
      <c r="AC3" s="229" t="s">
        <v>850</v>
      </c>
      <c r="AD3" s="229"/>
      <c r="AE3" s="364" t="s">
        <v>1278</v>
      </c>
      <c r="AF3" s="229"/>
      <c r="AG3" s="229" t="s">
        <v>851</v>
      </c>
      <c r="AH3" s="229"/>
      <c r="AI3" s="229" t="s">
        <v>852</v>
      </c>
      <c r="AJ3" s="229"/>
      <c r="AK3" s="364" t="s">
        <v>1280</v>
      </c>
      <c r="AL3" s="229"/>
      <c r="AM3" s="229" t="s">
        <v>853</v>
      </c>
      <c r="AN3" s="229"/>
      <c r="AO3" s="364" t="s">
        <v>1282</v>
      </c>
      <c r="AP3" s="229"/>
      <c r="AQ3" s="366">
        <v>0</v>
      </c>
      <c r="AR3" s="366">
        <v>0</v>
      </c>
      <c r="AS3" s="366">
        <v>0</v>
      </c>
      <c r="AT3" s="366">
        <v>0</v>
      </c>
      <c r="AU3" s="366">
        <v>0</v>
      </c>
      <c r="AV3" s="366">
        <v>0</v>
      </c>
      <c r="AW3" s="366">
        <v>0</v>
      </c>
      <c r="AX3" s="366">
        <v>0</v>
      </c>
      <c r="AY3" s="366">
        <v>0</v>
      </c>
      <c r="AZ3" s="366">
        <v>0</v>
      </c>
    </row>
    <row r="4" spans="1:86">
      <c r="A4">
        <v>3</v>
      </c>
      <c r="B4" t="s">
        <v>0</v>
      </c>
      <c r="C4">
        <v>120.01349007405807</v>
      </c>
      <c r="E4">
        <v>124.30091864548663</v>
      </c>
      <c r="G4">
        <v>152.37127578834378</v>
      </c>
      <c r="I4">
        <v>142.16227578834378</v>
      </c>
      <c r="K4">
        <v>152.37127578834378</v>
      </c>
      <c r="M4">
        <v>148.34093132124593</v>
      </c>
      <c r="O4">
        <v>152.62835989267452</v>
      </c>
      <c r="Q4">
        <v>180.69871703553164</v>
      </c>
      <c r="S4">
        <v>170.48971703553164</v>
      </c>
      <c r="U4">
        <v>180.69871703553164</v>
      </c>
      <c r="W4">
        <v>155.77946439400077</v>
      </c>
      <c r="Y4">
        <v>160.06689296542936</v>
      </c>
      <c r="AA4">
        <v>188.13725010828651</v>
      </c>
      <c r="AC4">
        <v>177.92825010828651</v>
      </c>
      <c r="AE4">
        <v>188.13725010828651</v>
      </c>
      <c r="AG4">
        <v>173.97883258801366</v>
      </c>
      <c r="AI4">
        <v>178.26626115944222</v>
      </c>
      <c r="AK4">
        <v>206.33661830229937</v>
      </c>
      <c r="AM4">
        <v>196.12761830229937</v>
      </c>
      <c r="AO4">
        <v>206.33661830229937</v>
      </c>
      <c r="AQ4" s="366">
        <v>0</v>
      </c>
      <c r="AR4" s="366">
        <v>0</v>
      </c>
      <c r="AS4" s="366">
        <v>0</v>
      </c>
      <c r="AT4" s="366">
        <v>0</v>
      </c>
      <c r="AU4" s="366">
        <v>0</v>
      </c>
      <c r="AV4" s="366">
        <v>0</v>
      </c>
      <c r="AW4" s="366">
        <v>0</v>
      </c>
      <c r="AX4" s="366">
        <v>0</v>
      </c>
      <c r="AY4" s="366">
        <v>0</v>
      </c>
      <c r="AZ4" s="366">
        <v>0</v>
      </c>
    </row>
    <row r="5" spans="1:86">
      <c r="A5">
        <v>4</v>
      </c>
      <c r="B5" t="s">
        <v>1</v>
      </c>
      <c r="C5">
        <v>125.31774024463482</v>
      </c>
      <c r="E5">
        <v>129.60516881606338</v>
      </c>
      <c r="G5">
        <v>157.67552595892053</v>
      </c>
      <c r="I5">
        <v>147.46652595892053</v>
      </c>
      <c r="K5">
        <v>157.67552595892053</v>
      </c>
      <c r="M5">
        <v>152.78047484328499</v>
      </c>
      <c r="O5">
        <v>157.06790341471356</v>
      </c>
      <c r="Q5">
        <v>185.1382605575707</v>
      </c>
      <c r="S5">
        <v>174.92926055757073</v>
      </c>
      <c r="U5">
        <v>185.1382605575707</v>
      </c>
      <c r="W5">
        <v>160.10907925154063</v>
      </c>
      <c r="Y5">
        <v>164.39650782296923</v>
      </c>
      <c r="AA5">
        <v>192.46686496582635</v>
      </c>
      <c r="AC5">
        <v>182.25786496582637</v>
      </c>
      <c r="AE5">
        <v>192.46686496582635</v>
      </c>
      <c r="AG5">
        <v>177.75290434022233</v>
      </c>
      <c r="AI5">
        <v>182.04033291165092</v>
      </c>
      <c r="AK5">
        <v>210.11069005450807</v>
      </c>
      <c r="AM5">
        <v>199.90169005450807</v>
      </c>
      <c r="AO5">
        <v>210.11069005450807</v>
      </c>
      <c r="AQ5" s="366">
        <v>0</v>
      </c>
      <c r="AR5" s="366">
        <v>0</v>
      </c>
      <c r="AS5" s="366">
        <v>0</v>
      </c>
      <c r="AT5" s="366">
        <v>0</v>
      </c>
      <c r="AU5" s="366">
        <v>0</v>
      </c>
      <c r="AV5" s="366">
        <v>0</v>
      </c>
      <c r="AW5" s="366">
        <v>0</v>
      </c>
      <c r="AX5" s="366">
        <v>0</v>
      </c>
      <c r="AY5" s="366">
        <v>0</v>
      </c>
      <c r="AZ5" s="366">
        <v>0</v>
      </c>
      <c r="BH5" s="44"/>
      <c r="BI5" s="44"/>
      <c r="BJ5" s="44"/>
      <c r="BR5" s="44"/>
      <c r="BS5" s="44"/>
      <c r="BT5" s="44"/>
      <c r="CH5" s="33"/>
    </row>
    <row r="6" spans="1:86">
      <c r="A6">
        <v>5</v>
      </c>
      <c r="B6" t="s">
        <v>2</v>
      </c>
      <c r="C6">
        <v>128.10863573614037</v>
      </c>
      <c r="E6">
        <v>132.39606430756893</v>
      </c>
      <c r="G6">
        <v>160.46642145042608</v>
      </c>
      <c r="I6">
        <v>150.25742145042608</v>
      </c>
      <c r="K6">
        <v>160.46642145042608</v>
      </c>
      <c r="M6">
        <v>155.21736626471511</v>
      </c>
      <c r="O6">
        <v>159.50479483614367</v>
      </c>
      <c r="Q6">
        <v>187.57515197900082</v>
      </c>
      <c r="S6">
        <v>177.36615197900082</v>
      </c>
      <c r="U6">
        <v>187.57515197900082</v>
      </c>
      <c r="W6">
        <v>162.50988256367867</v>
      </c>
      <c r="Y6">
        <v>166.79731113510721</v>
      </c>
      <c r="AA6">
        <v>194.86766827796438</v>
      </c>
      <c r="AC6">
        <v>184.65866827796441</v>
      </c>
      <c r="AE6">
        <v>194.86766827796438</v>
      </c>
      <c r="AG6">
        <v>179.92627269424807</v>
      </c>
      <c r="AI6">
        <v>184.21370126567666</v>
      </c>
      <c r="AK6">
        <v>212.28405840853378</v>
      </c>
      <c r="AM6">
        <v>202.07505840853381</v>
      </c>
      <c r="AO6">
        <v>212.28405840853378</v>
      </c>
      <c r="AQ6" s="366">
        <v>0</v>
      </c>
      <c r="AR6" s="366">
        <v>0</v>
      </c>
      <c r="AS6" s="366">
        <v>0</v>
      </c>
      <c r="AT6" s="366">
        <v>0</v>
      </c>
      <c r="AU6" s="366">
        <v>0</v>
      </c>
      <c r="AV6" s="366">
        <v>0</v>
      </c>
      <c r="AW6" s="366">
        <v>0</v>
      </c>
      <c r="AX6" s="366">
        <v>0</v>
      </c>
      <c r="AY6" s="366">
        <v>0</v>
      </c>
      <c r="AZ6" s="366">
        <v>0</v>
      </c>
      <c r="BH6" s="44"/>
      <c r="BI6" s="44"/>
      <c r="BJ6" s="44"/>
      <c r="BR6" s="44"/>
      <c r="BS6" s="44"/>
      <c r="BT6" s="44"/>
      <c r="CH6" s="33"/>
    </row>
    <row r="7" spans="1:86">
      <c r="A7">
        <v>6</v>
      </c>
      <c r="B7" t="s">
        <v>3</v>
      </c>
      <c r="C7">
        <v>130.97096493281899</v>
      </c>
      <c r="E7">
        <v>135.25839350424755</v>
      </c>
      <c r="G7">
        <v>163.3287506471047</v>
      </c>
      <c r="I7">
        <v>153.11975064710469</v>
      </c>
      <c r="K7">
        <v>163.3287506471047</v>
      </c>
      <c r="M7">
        <v>157.76602259504645</v>
      </c>
      <c r="O7">
        <v>162.05345116647499</v>
      </c>
      <c r="Q7">
        <v>190.12380830933216</v>
      </c>
      <c r="S7">
        <v>179.91480830933219</v>
      </c>
      <c r="U7">
        <v>190.12380830933216</v>
      </c>
      <c r="W7">
        <v>165.03216754337188</v>
      </c>
      <c r="Y7">
        <v>169.31959611480042</v>
      </c>
      <c r="AA7">
        <v>197.3899532576576</v>
      </c>
      <c r="AC7">
        <v>187.18095325765762</v>
      </c>
      <c r="AE7">
        <v>197.3899532576576</v>
      </c>
      <c r="AG7">
        <v>182.24703407223967</v>
      </c>
      <c r="AI7">
        <v>186.53446264366823</v>
      </c>
      <c r="AK7">
        <v>214.60481978652535</v>
      </c>
      <c r="AM7">
        <v>204.39581978652538</v>
      </c>
      <c r="AO7">
        <v>214.60481978652535</v>
      </c>
      <c r="AQ7" s="366">
        <v>0</v>
      </c>
      <c r="AR7" s="366">
        <v>0</v>
      </c>
      <c r="AS7" s="366">
        <v>0</v>
      </c>
      <c r="AT7" s="366">
        <v>0</v>
      </c>
      <c r="AU7" s="366">
        <v>0</v>
      </c>
      <c r="AV7" s="366">
        <v>0</v>
      </c>
      <c r="AW7" s="366">
        <v>0</v>
      </c>
      <c r="AX7" s="366">
        <v>0</v>
      </c>
      <c r="AY7" s="366">
        <v>0</v>
      </c>
      <c r="AZ7" s="366">
        <v>0</v>
      </c>
      <c r="BH7" s="44"/>
      <c r="BI7" s="44"/>
      <c r="BJ7" s="44"/>
      <c r="BR7" s="44"/>
      <c r="BS7" s="44"/>
      <c r="BT7" s="44"/>
      <c r="CH7" s="33"/>
    </row>
    <row r="8" spans="1:86">
      <c r="A8">
        <v>7</v>
      </c>
      <c r="B8" t="s">
        <v>4</v>
      </c>
      <c r="C8">
        <v>136.86608853594038</v>
      </c>
      <c r="E8">
        <v>141.15351710736894</v>
      </c>
      <c r="G8">
        <v>169.22387425022606</v>
      </c>
      <c r="I8">
        <v>159.01487425022609</v>
      </c>
      <c r="K8">
        <v>169.22387425022606</v>
      </c>
      <c r="M8">
        <v>163.13004448763203</v>
      </c>
      <c r="O8">
        <v>167.41747305906063</v>
      </c>
      <c r="Q8">
        <v>195.48783020191775</v>
      </c>
      <c r="S8">
        <v>185.27883020191774</v>
      </c>
      <c r="U8">
        <v>195.48783020191775</v>
      </c>
      <c r="W8">
        <v>170.36663423836956</v>
      </c>
      <c r="Y8">
        <v>174.65406280979815</v>
      </c>
      <c r="AA8">
        <v>202.7244199526553</v>
      </c>
      <c r="AC8">
        <v>192.51541995265529</v>
      </c>
      <c r="AE8">
        <v>202.7244199526553</v>
      </c>
      <c r="AG8">
        <v>187.24028690700317</v>
      </c>
      <c r="AI8">
        <v>191.52771547843176</v>
      </c>
      <c r="AK8">
        <v>219.59807262128888</v>
      </c>
      <c r="AM8">
        <v>209.3890726212889</v>
      </c>
      <c r="AO8">
        <v>219.59807262128888</v>
      </c>
      <c r="AQ8" s="366">
        <v>0</v>
      </c>
      <c r="AR8" s="366">
        <v>0</v>
      </c>
      <c r="AS8" s="366">
        <v>0</v>
      </c>
      <c r="AT8" s="366">
        <v>0</v>
      </c>
      <c r="AU8" s="366">
        <v>0</v>
      </c>
      <c r="AV8" s="366">
        <v>0</v>
      </c>
      <c r="AW8" s="366">
        <v>0</v>
      </c>
      <c r="AX8" s="366">
        <v>0</v>
      </c>
      <c r="AY8" s="366">
        <v>0</v>
      </c>
      <c r="AZ8" s="366">
        <v>0</v>
      </c>
      <c r="BH8" s="44"/>
      <c r="BI8" s="44"/>
      <c r="BJ8" s="44"/>
      <c r="BR8" s="44"/>
      <c r="BS8" s="44"/>
      <c r="BT8" s="44"/>
      <c r="CH8" s="33"/>
    </row>
    <row r="9" spans="1:86">
      <c r="A9">
        <v>8</v>
      </c>
      <c r="B9" t="s">
        <v>5</v>
      </c>
      <c r="C9">
        <v>140.99644490521101</v>
      </c>
      <c r="E9">
        <v>149.57130204806816</v>
      </c>
      <c r="G9">
        <v>205.71201633378246</v>
      </c>
      <c r="I9">
        <v>185.29401633378245</v>
      </c>
      <c r="K9">
        <v>205.71201633378246</v>
      </c>
      <c r="M9">
        <v>167.29870424445093</v>
      </c>
      <c r="O9">
        <v>175.87356138730806</v>
      </c>
      <c r="Q9">
        <v>232.01427567302235</v>
      </c>
      <c r="S9">
        <v>211.59627567302235</v>
      </c>
      <c r="U9">
        <v>232.01427567302235</v>
      </c>
      <c r="W9">
        <v>174.54452220406972</v>
      </c>
      <c r="Y9">
        <v>183.11937934692688</v>
      </c>
      <c r="AA9">
        <v>239.26009363264114</v>
      </c>
      <c r="AC9">
        <v>218.84209363264114</v>
      </c>
      <c r="AE9">
        <v>239.26009363264114</v>
      </c>
      <c r="AG9">
        <v>191.44278342972001</v>
      </c>
      <c r="AI9">
        <v>200.01764057257719</v>
      </c>
      <c r="AK9">
        <v>256.15835485829143</v>
      </c>
      <c r="AM9">
        <v>235.74035485829148</v>
      </c>
      <c r="AO9">
        <v>256.15835485829143</v>
      </c>
      <c r="AQ9" s="366">
        <v>0</v>
      </c>
      <c r="AR9" s="366">
        <v>0</v>
      </c>
      <c r="AS9" s="366">
        <v>0</v>
      </c>
      <c r="AT9" s="366">
        <v>0</v>
      </c>
      <c r="AU9" s="366">
        <v>0</v>
      </c>
      <c r="AV9" s="366">
        <v>0</v>
      </c>
      <c r="AW9" s="366">
        <v>0</v>
      </c>
      <c r="AX9" s="366">
        <v>0</v>
      </c>
      <c r="AY9" s="366">
        <v>0</v>
      </c>
      <c r="AZ9" s="366">
        <v>0</v>
      </c>
      <c r="BH9" s="44"/>
      <c r="BI9" s="44"/>
      <c r="BJ9" s="44"/>
      <c r="BR9" s="44"/>
      <c r="BS9" s="44"/>
      <c r="BT9" s="44"/>
      <c r="CH9" s="33"/>
    </row>
    <row r="10" spans="1:86">
      <c r="A10">
        <v>9</v>
      </c>
      <c r="B10" t="s">
        <v>6</v>
      </c>
      <c r="C10">
        <v>147.05881587383269</v>
      </c>
      <c r="E10">
        <v>155.63367301668984</v>
      </c>
      <c r="G10">
        <v>211.77438730240408</v>
      </c>
      <c r="I10">
        <v>191.35638730240413</v>
      </c>
      <c r="K10">
        <v>211.77438730240408</v>
      </c>
      <c r="M10">
        <v>172.92440074181613</v>
      </c>
      <c r="O10">
        <v>181.49925788467326</v>
      </c>
      <c r="Q10">
        <v>237.63997217038752</v>
      </c>
      <c r="S10">
        <v>217.22197217038755</v>
      </c>
      <c r="U10">
        <v>237.63997217038752</v>
      </c>
      <c r="W10">
        <v>180.16341330076926</v>
      </c>
      <c r="Y10">
        <v>188.73827044362642</v>
      </c>
      <c r="AA10">
        <v>244.87898472934069</v>
      </c>
      <c r="AC10">
        <v>224.46098472934068</v>
      </c>
      <c r="AE10">
        <v>244.87898472934069</v>
      </c>
      <c r="AG10">
        <v>196.78112679131084</v>
      </c>
      <c r="AI10">
        <v>205.35598393416802</v>
      </c>
      <c r="AK10">
        <v>261.49669821988226</v>
      </c>
      <c r="AM10">
        <v>241.07869821988231</v>
      </c>
      <c r="AO10">
        <v>261.49669821988226</v>
      </c>
      <c r="AQ10" s="366">
        <v>0</v>
      </c>
      <c r="AR10" s="366">
        <v>0</v>
      </c>
      <c r="AS10" s="366">
        <v>0</v>
      </c>
      <c r="AT10" s="366">
        <v>0</v>
      </c>
      <c r="AU10" s="366">
        <v>0</v>
      </c>
      <c r="AV10" s="366">
        <v>0</v>
      </c>
      <c r="AW10" s="366">
        <v>0</v>
      </c>
      <c r="AX10" s="366">
        <v>0</v>
      </c>
      <c r="AY10" s="366">
        <v>0</v>
      </c>
      <c r="AZ10" s="366">
        <v>0</v>
      </c>
      <c r="BH10" s="44"/>
      <c r="BI10" s="44"/>
      <c r="BJ10" s="44"/>
      <c r="BR10" s="44"/>
      <c r="BS10" s="44"/>
      <c r="BT10" s="44"/>
      <c r="CH10" s="33"/>
    </row>
    <row r="11" spans="1:86">
      <c r="A11">
        <v>10</v>
      </c>
      <c r="B11" t="s">
        <v>7</v>
      </c>
      <c r="C11">
        <v>153.25268657093284</v>
      </c>
      <c r="E11">
        <v>161.82754371378999</v>
      </c>
      <c r="G11">
        <v>217.96825799950423</v>
      </c>
      <c r="I11">
        <v>197.55025799950428</v>
      </c>
      <c r="K11">
        <v>217.96825799950423</v>
      </c>
      <c r="M11">
        <v>178.75584122429763</v>
      </c>
      <c r="O11">
        <v>187.33069836715481</v>
      </c>
      <c r="Q11">
        <v>243.47141265286905</v>
      </c>
      <c r="S11">
        <v>223.0534126528691</v>
      </c>
      <c r="U11">
        <v>243.47141265286905</v>
      </c>
      <c r="W11">
        <v>186.00593561273206</v>
      </c>
      <c r="Y11">
        <v>194.58079275558921</v>
      </c>
      <c r="AA11">
        <v>250.72150704130345</v>
      </c>
      <c r="AC11">
        <v>230.3035070413035</v>
      </c>
      <c r="AE11">
        <v>250.72150704130345</v>
      </c>
      <c r="AG11">
        <v>202.39080064855722</v>
      </c>
      <c r="AI11">
        <v>210.9656577914144</v>
      </c>
      <c r="AK11">
        <v>267.10637207712864</v>
      </c>
      <c r="AM11">
        <v>246.68837207712866</v>
      </c>
      <c r="AO11">
        <v>267.10637207712864</v>
      </c>
      <c r="AQ11" s="366">
        <v>0</v>
      </c>
      <c r="AR11" s="366">
        <v>0</v>
      </c>
      <c r="AS11" s="366">
        <v>0</v>
      </c>
      <c r="AT11" s="366">
        <v>0</v>
      </c>
      <c r="AU11" s="366">
        <v>0</v>
      </c>
      <c r="AV11" s="366">
        <v>0</v>
      </c>
      <c r="AW11" s="366">
        <v>0</v>
      </c>
      <c r="AX11" s="366">
        <v>0</v>
      </c>
      <c r="AY11" s="366">
        <v>0</v>
      </c>
      <c r="AZ11" s="366">
        <v>0</v>
      </c>
      <c r="BH11" s="44"/>
      <c r="BI11" s="44"/>
      <c r="BJ11" s="44"/>
      <c r="BR11" s="44"/>
      <c r="BS11" s="44"/>
      <c r="BT11" s="44"/>
      <c r="CH11" s="33"/>
    </row>
    <row r="12" spans="1:86">
      <c r="A12">
        <v>11</v>
      </c>
      <c r="B12" t="s">
        <v>8</v>
      </c>
      <c r="C12">
        <v>159.54714784816261</v>
      </c>
      <c r="E12">
        <v>168.12200499101974</v>
      </c>
      <c r="G12">
        <v>224.26271927673403</v>
      </c>
      <c r="I12">
        <v>203.84471927673408</v>
      </c>
      <c r="K12">
        <v>224.26271927673403</v>
      </c>
      <c r="M12">
        <v>184.74466535357831</v>
      </c>
      <c r="O12">
        <v>193.31952249643544</v>
      </c>
      <c r="Q12">
        <v>249.46023678214971</v>
      </c>
      <c r="S12">
        <v>229.04223678214973</v>
      </c>
      <c r="U12">
        <v>249.46023678214971</v>
      </c>
      <c r="W12">
        <v>192.01952438953654</v>
      </c>
      <c r="Y12">
        <v>200.59438153239367</v>
      </c>
      <c r="AA12">
        <v>256.73509581810794</v>
      </c>
      <c r="AC12">
        <v>236.31709581810796</v>
      </c>
      <c r="AE12">
        <v>256.73509581810794</v>
      </c>
      <c r="AG12">
        <v>208.20802848542513</v>
      </c>
      <c r="AI12">
        <v>216.78288562828229</v>
      </c>
      <c r="AK12">
        <v>272.92359991399655</v>
      </c>
      <c r="AM12">
        <v>252.50559991399658</v>
      </c>
      <c r="AO12">
        <v>272.92359991399655</v>
      </c>
      <c r="AQ12" s="366">
        <v>0</v>
      </c>
      <c r="AR12" s="366">
        <v>0</v>
      </c>
      <c r="AS12" s="366">
        <v>0</v>
      </c>
      <c r="AT12" s="366">
        <v>0</v>
      </c>
      <c r="AU12" s="366">
        <v>0</v>
      </c>
      <c r="AV12" s="366">
        <v>0</v>
      </c>
      <c r="AW12" s="366">
        <v>0</v>
      </c>
      <c r="AX12" s="366">
        <v>0</v>
      </c>
      <c r="AY12" s="366">
        <v>0</v>
      </c>
      <c r="AZ12" s="366">
        <v>0</v>
      </c>
      <c r="BH12" s="44"/>
      <c r="BI12" s="44"/>
      <c r="BJ12" s="44"/>
      <c r="BR12" s="44"/>
      <c r="BS12" s="44"/>
      <c r="BT12" s="44"/>
      <c r="CH12" s="33"/>
    </row>
    <row r="13" spans="1:86">
      <c r="A13">
        <v>12</v>
      </c>
      <c r="B13" t="s">
        <v>9</v>
      </c>
      <c r="C13">
        <v>165.92027369526218</v>
      </c>
      <c r="E13">
        <v>174.49513083811937</v>
      </c>
      <c r="G13">
        <v>230.6358451238336</v>
      </c>
      <c r="I13">
        <v>210.21784512383363</v>
      </c>
      <c r="K13">
        <v>230.6358451238336</v>
      </c>
      <c r="M13">
        <v>190.85656777571737</v>
      </c>
      <c r="O13">
        <v>199.43142491857452</v>
      </c>
      <c r="Q13">
        <v>255.57213920428876</v>
      </c>
      <c r="S13">
        <v>235.15413920428881</v>
      </c>
      <c r="U13">
        <v>255.57213920428876</v>
      </c>
      <c r="W13">
        <v>198.16689179510092</v>
      </c>
      <c r="Y13">
        <v>206.74174893795808</v>
      </c>
      <c r="AA13">
        <v>262.88246322367235</v>
      </c>
      <c r="AC13">
        <v>242.46446322367237</v>
      </c>
      <c r="AE13">
        <v>262.88246322367235</v>
      </c>
      <c r="AG13">
        <v>214.18756918012383</v>
      </c>
      <c r="AI13">
        <v>222.76242632298101</v>
      </c>
      <c r="AK13">
        <v>278.90314060869525</v>
      </c>
      <c r="AM13">
        <v>258.4851406086953</v>
      </c>
      <c r="AO13">
        <v>278.90314060869525</v>
      </c>
      <c r="AQ13" s="366">
        <v>0</v>
      </c>
      <c r="AR13" s="366">
        <v>0</v>
      </c>
      <c r="AS13" s="366">
        <v>0</v>
      </c>
      <c r="AT13" s="366">
        <v>0</v>
      </c>
      <c r="AU13" s="366">
        <v>0</v>
      </c>
      <c r="AV13" s="366">
        <v>0</v>
      </c>
      <c r="AW13" s="366">
        <v>0</v>
      </c>
      <c r="AX13" s="366">
        <v>0</v>
      </c>
      <c r="AY13" s="366">
        <v>0</v>
      </c>
      <c r="AZ13" s="366">
        <v>0</v>
      </c>
      <c r="BH13" s="44"/>
      <c r="BI13" s="44"/>
      <c r="BJ13" s="44"/>
      <c r="BR13" s="44"/>
      <c r="BS13" s="44"/>
      <c r="BT13" s="44"/>
      <c r="CH13" s="33"/>
    </row>
    <row r="14" spans="1:86">
      <c r="A14">
        <v>13</v>
      </c>
      <c r="B14" t="s">
        <v>10</v>
      </c>
      <c r="C14">
        <v>158.01986948500124</v>
      </c>
      <c r="E14">
        <v>166.59472662785836</v>
      </c>
      <c r="G14">
        <v>222.73544091357266</v>
      </c>
      <c r="I14">
        <v>202.31744091357271</v>
      </c>
      <c r="K14">
        <v>222.73544091357266</v>
      </c>
      <c r="M14">
        <v>183.68737630798111</v>
      </c>
      <c r="O14">
        <v>192.26223345083824</v>
      </c>
      <c r="Q14">
        <v>248.40294773655256</v>
      </c>
      <c r="S14">
        <v>227.98494773655253</v>
      </c>
      <c r="U14">
        <v>248.40294773655256</v>
      </c>
      <c r="W14">
        <v>191.31310309371551</v>
      </c>
      <c r="Y14">
        <v>199.88796023657264</v>
      </c>
      <c r="AA14">
        <v>256.02867452228691</v>
      </c>
      <c r="AC14">
        <v>235.61067452228696</v>
      </c>
      <c r="AE14">
        <v>256.02867452228691</v>
      </c>
      <c r="AG14">
        <v>207.80355852234064</v>
      </c>
      <c r="AI14">
        <v>216.37841566519776</v>
      </c>
      <c r="AK14">
        <v>272.51912995091209</v>
      </c>
      <c r="AM14">
        <v>252.10112995091205</v>
      </c>
      <c r="AO14">
        <v>272.51912995091209</v>
      </c>
      <c r="AQ14" s="366">
        <v>0</v>
      </c>
      <c r="AR14" s="366">
        <v>0</v>
      </c>
      <c r="AS14" s="366">
        <v>0</v>
      </c>
      <c r="AT14" s="366">
        <v>0</v>
      </c>
      <c r="AU14" s="366">
        <v>0</v>
      </c>
      <c r="AV14" s="366">
        <v>0</v>
      </c>
      <c r="AW14" s="366">
        <v>0</v>
      </c>
      <c r="AX14" s="366">
        <v>0</v>
      </c>
      <c r="AY14" s="366">
        <v>0</v>
      </c>
      <c r="AZ14" s="366">
        <v>0</v>
      </c>
      <c r="BH14" s="44"/>
      <c r="BI14" s="44"/>
      <c r="BJ14" s="44"/>
      <c r="BR14" s="44"/>
      <c r="BS14" s="44"/>
      <c r="BT14" s="44"/>
      <c r="CH14" s="33"/>
    </row>
    <row r="15" spans="1:86">
      <c r="A15">
        <v>14</v>
      </c>
      <c r="B15" t="s">
        <v>11</v>
      </c>
      <c r="C15">
        <v>164.30217027532052</v>
      </c>
      <c r="E15">
        <v>172.87702741817765</v>
      </c>
      <c r="G15">
        <v>229.01774170389194</v>
      </c>
      <c r="I15">
        <v>208.59974170389194</v>
      </c>
      <c r="K15">
        <v>229.01774170389194</v>
      </c>
      <c r="M15">
        <v>189.65717418476012</v>
      </c>
      <c r="O15">
        <v>198.23203132761725</v>
      </c>
      <c r="Q15">
        <v>254.37274561333152</v>
      </c>
      <c r="S15">
        <v>233.95474561333157</v>
      </c>
      <c r="U15">
        <v>254.37274561333152</v>
      </c>
      <c r="W15">
        <v>197.30601148967455</v>
      </c>
      <c r="Y15">
        <v>205.88086863253167</v>
      </c>
      <c r="AA15">
        <v>262.02158291824594</v>
      </c>
      <c r="AC15">
        <v>241.60358291824599</v>
      </c>
      <c r="AE15">
        <v>262.02158291824594</v>
      </c>
      <c r="AG15">
        <v>213.59569496944653</v>
      </c>
      <c r="AI15">
        <v>222.17055211230368</v>
      </c>
      <c r="AK15">
        <v>278.31126639801801</v>
      </c>
      <c r="AM15">
        <v>257.89326639801794</v>
      </c>
      <c r="AO15">
        <v>278.31126639801801</v>
      </c>
      <c r="AQ15" s="366">
        <v>0</v>
      </c>
      <c r="AR15" s="366">
        <v>0</v>
      </c>
      <c r="AS15" s="366">
        <v>0</v>
      </c>
      <c r="AT15" s="366">
        <v>0</v>
      </c>
      <c r="AU15" s="366">
        <v>0</v>
      </c>
      <c r="AV15" s="366">
        <v>0</v>
      </c>
      <c r="AW15" s="366">
        <v>0</v>
      </c>
      <c r="AX15" s="366">
        <v>0</v>
      </c>
      <c r="AY15" s="366">
        <v>0</v>
      </c>
      <c r="AZ15" s="366">
        <v>0</v>
      </c>
      <c r="BH15" s="44"/>
      <c r="BI15" s="44"/>
      <c r="BJ15" s="44"/>
      <c r="BR15" s="44"/>
      <c r="BS15" s="44"/>
      <c r="BT15" s="44"/>
      <c r="CH15" s="33"/>
    </row>
    <row r="16" spans="1:86">
      <c r="A16">
        <v>15</v>
      </c>
      <c r="B16" t="s">
        <v>12</v>
      </c>
      <c r="C16">
        <v>170.6634931205069</v>
      </c>
      <c r="E16">
        <v>179.23835026336403</v>
      </c>
      <c r="G16">
        <v>235.37906454907832</v>
      </c>
      <c r="I16">
        <v>214.96106454907832</v>
      </c>
      <c r="K16">
        <v>235.37906454907832</v>
      </c>
      <c r="M16">
        <v>195.75060967409209</v>
      </c>
      <c r="O16">
        <v>204.32546681694922</v>
      </c>
      <c r="Q16">
        <v>260.46618110266348</v>
      </c>
      <c r="S16">
        <v>240.04818110266356</v>
      </c>
      <c r="U16">
        <v>260.46618110266348</v>
      </c>
      <c r="W16">
        <v>203.43330646092946</v>
      </c>
      <c r="Y16">
        <v>212.00816360378658</v>
      </c>
      <c r="AA16">
        <v>268.14887788950085</v>
      </c>
      <c r="AC16">
        <v>247.7308778895009</v>
      </c>
      <c r="AE16">
        <v>268.14887788950085</v>
      </c>
      <c r="AG16">
        <v>219.55088189249577</v>
      </c>
      <c r="AI16">
        <v>228.12573903535289</v>
      </c>
      <c r="AK16">
        <v>284.26645332106716</v>
      </c>
      <c r="AM16">
        <v>263.84845332106721</v>
      </c>
      <c r="AO16">
        <v>284.26645332106716</v>
      </c>
      <c r="AQ16" s="366">
        <v>0</v>
      </c>
      <c r="AR16" s="366">
        <v>0</v>
      </c>
      <c r="AS16" s="366">
        <v>0</v>
      </c>
      <c r="AT16" s="366">
        <v>0</v>
      </c>
      <c r="AU16" s="366">
        <v>0</v>
      </c>
      <c r="AV16" s="366">
        <v>0</v>
      </c>
      <c r="AW16" s="366">
        <v>0</v>
      </c>
      <c r="AX16" s="366">
        <v>0</v>
      </c>
      <c r="AY16" s="366">
        <v>0</v>
      </c>
      <c r="AZ16" s="366">
        <v>0</v>
      </c>
      <c r="BH16" s="44"/>
      <c r="BI16" s="44"/>
      <c r="BJ16" s="44"/>
      <c r="BR16" s="44"/>
      <c r="BS16" s="44"/>
      <c r="BT16" s="44"/>
      <c r="CH16" s="33"/>
    </row>
    <row r="17" spans="1:86">
      <c r="A17">
        <v>16</v>
      </c>
      <c r="B17" t="s">
        <v>13</v>
      </c>
      <c r="C17">
        <v>221.11052040382515</v>
      </c>
      <c r="E17">
        <v>229.68537754668228</v>
      </c>
      <c r="G17">
        <v>285.82609183239657</v>
      </c>
      <c r="I17">
        <v>265.40809183239656</v>
      </c>
      <c r="K17">
        <v>285.82609183239657</v>
      </c>
      <c r="M17">
        <v>270.82037403277457</v>
      </c>
      <c r="O17">
        <v>279.39523117563169</v>
      </c>
      <c r="Q17">
        <v>335.53594546134599</v>
      </c>
      <c r="S17">
        <v>315.11794546134604</v>
      </c>
      <c r="U17">
        <v>335.53594546134599</v>
      </c>
      <c r="W17">
        <v>284.53368140212535</v>
      </c>
      <c r="Y17">
        <v>293.10853854498248</v>
      </c>
      <c r="AA17">
        <v>349.24925283069678</v>
      </c>
      <c r="AC17">
        <v>328.83125283069677</v>
      </c>
      <c r="AE17">
        <v>349.24925283069678</v>
      </c>
      <c r="AG17">
        <v>316.47048505372754</v>
      </c>
      <c r="AI17">
        <v>325.04534219658473</v>
      </c>
      <c r="AK17">
        <v>381.18605648229897</v>
      </c>
      <c r="AM17">
        <v>360.76805648229902</v>
      </c>
      <c r="AO17">
        <v>381.18605648229897</v>
      </c>
      <c r="AQ17" s="366">
        <v>0</v>
      </c>
      <c r="AR17" s="366">
        <v>0</v>
      </c>
      <c r="AS17" s="366">
        <v>0</v>
      </c>
      <c r="AT17" s="366">
        <v>0</v>
      </c>
      <c r="AU17" s="366">
        <v>0</v>
      </c>
      <c r="AV17" s="366">
        <v>0</v>
      </c>
      <c r="AW17" s="366">
        <v>0</v>
      </c>
      <c r="AX17" s="366">
        <v>0</v>
      </c>
      <c r="AY17" s="366">
        <v>0</v>
      </c>
      <c r="AZ17" s="366">
        <v>0</v>
      </c>
      <c r="BH17" s="44"/>
      <c r="BI17" s="44"/>
      <c r="BJ17" s="44"/>
      <c r="BR17" s="44"/>
      <c r="BS17" s="44"/>
      <c r="BT17" s="44"/>
      <c r="CH17" s="33"/>
    </row>
    <row r="18" spans="1:86">
      <c r="A18">
        <v>17</v>
      </c>
      <c r="B18" t="s">
        <v>14</v>
      </c>
      <c r="C18">
        <v>227.22657733203269</v>
      </c>
      <c r="E18">
        <v>235.80143447488982</v>
      </c>
      <c r="G18">
        <v>291.94214876060408</v>
      </c>
      <c r="I18">
        <v>271.52414876060413</v>
      </c>
      <c r="K18">
        <v>291.94214876060408</v>
      </c>
      <c r="M18">
        <v>276.5300673824359</v>
      </c>
      <c r="O18">
        <v>285.10492452529303</v>
      </c>
      <c r="Q18">
        <v>341.24563881100732</v>
      </c>
      <c r="S18">
        <v>320.82763881100738</v>
      </c>
      <c r="U18">
        <v>341.24563881100732</v>
      </c>
      <c r="W18">
        <v>290.24387197543734</v>
      </c>
      <c r="Y18">
        <v>298.81872911829447</v>
      </c>
      <c r="AA18">
        <v>354.95944340400882</v>
      </c>
      <c r="AC18">
        <v>334.54144340400876</v>
      </c>
      <c r="AE18">
        <v>354.95944340400882</v>
      </c>
      <c r="AG18">
        <v>321.91960155677452</v>
      </c>
      <c r="AI18">
        <v>330.49445869963171</v>
      </c>
      <c r="AK18">
        <v>386.63517298534595</v>
      </c>
      <c r="AM18">
        <v>366.217172985346</v>
      </c>
      <c r="AO18">
        <v>386.63517298534595</v>
      </c>
      <c r="AQ18" s="366">
        <v>0</v>
      </c>
      <c r="AR18" s="366">
        <v>0</v>
      </c>
      <c r="AS18" s="366">
        <v>0</v>
      </c>
      <c r="AT18" s="366">
        <v>0</v>
      </c>
      <c r="AU18" s="366">
        <v>0</v>
      </c>
      <c r="AV18" s="366">
        <v>0</v>
      </c>
      <c r="AW18" s="366">
        <v>0</v>
      </c>
      <c r="AX18" s="366">
        <v>0</v>
      </c>
      <c r="AY18" s="366">
        <v>0</v>
      </c>
      <c r="AZ18" s="366">
        <v>0</v>
      </c>
      <c r="BH18" s="44"/>
      <c r="BI18" s="44"/>
      <c r="BJ18" s="44"/>
      <c r="BR18" s="44"/>
      <c r="BS18" s="44"/>
      <c r="BT18" s="44"/>
      <c r="CH18" s="33"/>
    </row>
    <row r="19" spans="1:86">
      <c r="A19">
        <v>18</v>
      </c>
      <c r="B19" t="s">
        <v>15</v>
      </c>
      <c r="C19">
        <v>163.82409120874385</v>
      </c>
      <c r="E19">
        <v>211.17536381674387</v>
      </c>
      <c r="G19">
        <v>258.05813167388669</v>
      </c>
      <c r="I19">
        <v>290.40240442212206</v>
      </c>
      <c r="K19">
        <v>373.95413383388671</v>
      </c>
      <c r="M19">
        <v>192.17007455497682</v>
      </c>
      <c r="O19">
        <v>239.52134716297681</v>
      </c>
      <c r="Q19">
        <v>286.40411502011966</v>
      </c>
      <c r="S19">
        <v>318.74838776835503</v>
      </c>
      <c r="U19">
        <v>402.30011718011968</v>
      </c>
      <c r="W19">
        <v>199.61307486611545</v>
      </c>
      <c r="Y19">
        <v>246.96434747411547</v>
      </c>
      <c r="AA19">
        <v>293.84711533125835</v>
      </c>
      <c r="AC19">
        <v>326.19138807949361</v>
      </c>
      <c r="AE19">
        <v>409.74311749125832</v>
      </c>
      <c r="AG19">
        <v>217.8243556958185</v>
      </c>
      <c r="AI19">
        <v>265.17562830381848</v>
      </c>
      <c r="AK19">
        <v>312.05839616096137</v>
      </c>
      <c r="AM19">
        <v>344.40266890919662</v>
      </c>
      <c r="AO19">
        <v>427.95439832096133</v>
      </c>
      <c r="AQ19" s="366">
        <v>0</v>
      </c>
      <c r="AR19" s="366">
        <v>0</v>
      </c>
      <c r="AS19" s="366">
        <v>0</v>
      </c>
      <c r="AT19" s="366">
        <v>0</v>
      </c>
      <c r="AU19" s="366">
        <v>0</v>
      </c>
      <c r="AV19" s="366">
        <v>0</v>
      </c>
      <c r="AW19" s="366">
        <v>0</v>
      </c>
      <c r="AX19" s="366">
        <v>0</v>
      </c>
      <c r="AY19" s="366">
        <v>0</v>
      </c>
      <c r="AZ19" s="366">
        <v>0</v>
      </c>
      <c r="BH19" s="44"/>
      <c r="BI19" s="44"/>
      <c r="BJ19" s="44"/>
      <c r="BR19" s="44"/>
      <c r="BS19" s="44"/>
      <c r="BT19" s="44"/>
      <c r="CH19" s="33"/>
    </row>
    <row r="20" spans="1:86">
      <c r="A20">
        <v>19</v>
      </c>
      <c r="B20" t="s">
        <v>16</v>
      </c>
      <c r="C20">
        <v>174.9099817036994</v>
      </c>
      <c r="E20">
        <v>222.34646871169937</v>
      </c>
      <c r="G20">
        <v>269.22923656884228</v>
      </c>
      <c r="I20">
        <v>301.54900771707759</v>
      </c>
      <c r="K20">
        <v>385.10073712884224</v>
      </c>
      <c r="M20">
        <v>202.39367550826441</v>
      </c>
      <c r="O20">
        <v>249.83016251626441</v>
      </c>
      <c r="Q20">
        <v>296.71293037340723</v>
      </c>
      <c r="S20">
        <v>329.03270152164254</v>
      </c>
      <c r="U20">
        <v>412.58443093340725</v>
      </c>
      <c r="W20">
        <v>209.7273294941827</v>
      </c>
      <c r="Y20">
        <v>257.16381650218267</v>
      </c>
      <c r="AA20">
        <v>304.04658435932555</v>
      </c>
      <c r="AC20">
        <v>336.36635550756085</v>
      </c>
      <c r="AE20">
        <v>419.91808491932551</v>
      </c>
      <c r="AG20">
        <v>227.38462012329813</v>
      </c>
      <c r="AI20">
        <v>274.82110713129811</v>
      </c>
      <c r="AK20">
        <v>321.70387498844099</v>
      </c>
      <c r="AM20">
        <v>354.02364613667629</v>
      </c>
      <c r="AO20">
        <v>437.575375548441</v>
      </c>
      <c r="AQ20" s="366">
        <v>0</v>
      </c>
      <c r="AR20" s="366">
        <v>0</v>
      </c>
      <c r="AS20" s="366">
        <v>0</v>
      </c>
      <c r="AT20" s="366">
        <v>0</v>
      </c>
      <c r="AU20" s="366">
        <v>0</v>
      </c>
      <c r="AV20" s="366">
        <v>0</v>
      </c>
      <c r="AW20" s="366">
        <v>0</v>
      </c>
      <c r="AX20" s="366">
        <v>0</v>
      </c>
      <c r="AY20" s="366">
        <v>0</v>
      </c>
      <c r="AZ20" s="366">
        <v>0</v>
      </c>
      <c r="BH20" s="44"/>
      <c r="BI20" s="44"/>
      <c r="BJ20" s="44"/>
      <c r="BR20" s="44"/>
      <c r="BS20" s="44"/>
      <c r="BT20" s="44"/>
      <c r="CH20" s="33"/>
    </row>
    <row r="21" spans="1:86">
      <c r="A21">
        <v>20</v>
      </c>
      <c r="B21" t="s">
        <v>17</v>
      </c>
      <c r="C21">
        <v>180.59121378997443</v>
      </c>
      <c r="E21">
        <v>228.07030799797442</v>
      </c>
      <c r="G21">
        <v>274.95307585511728</v>
      </c>
      <c r="I21">
        <v>307.26059620335263</v>
      </c>
      <c r="K21">
        <v>390.81232561511729</v>
      </c>
      <c r="M21">
        <v>207.72183905753565</v>
      </c>
      <c r="O21">
        <v>255.20093326553567</v>
      </c>
      <c r="Q21">
        <v>302.08370112267858</v>
      </c>
      <c r="S21">
        <v>334.39122147091388</v>
      </c>
      <c r="U21">
        <v>417.94295088267853</v>
      </c>
      <c r="W21">
        <v>215.01963032661808</v>
      </c>
      <c r="Y21">
        <v>262.49872453461808</v>
      </c>
      <c r="AA21">
        <v>309.3814923917609</v>
      </c>
      <c r="AC21">
        <v>341.68901273999631</v>
      </c>
      <c r="AE21">
        <v>425.24074215176097</v>
      </c>
      <c r="AG21">
        <v>232.4500870441712</v>
      </c>
      <c r="AI21">
        <v>279.92918125217119</v>
      </c>
      <c r="AK21">
        <v>326.81194910931407</v>
      </c>
      <c r="AM21">
        <v>359.11946945754937</v>
      </c>
      <c r="AO21">
        <v>442.67119886931403</v>
      </c>
      <c r="AQ21" s="366">
        <v>0</v>
      </c>
      <c r="AR21" s="366">
        <v>0</v>
      </c>
      <c r="AS21" s="366">
        <v>0</v>
      </c>
      <c r="AT21" s="366">
        <v>0</v>
      </c>
      <c r="AU21" s="366">
        <v>0</v>
      </c>
      <c r="AV21" s="366">
        <v>0</v>
      </c>
      <c r="AW21" s="366">
        <v>0</v>
      </c>
      <c r="AX21" s="366">
        <v>0</v>
      </c>
      <c r="AY21" s="366">
        <v>0</v>
      </c>
      <c r="AZ21" s="366">
        <v>0</v>
      </c>
      <c r="BH21" s="44"/>
      <c r="BI21" s="44"/>
      <c r="BJ21" s="44"/>
      <c r="BR21" s="44"/>
      <c r="BS21" s="44"/>
      <c r="BT21" s="44"/>
      <c r="CH21" s="33"/>
    </row>
    <row r="22" spans="1:86">
      <c r="A22">
        <v>21</v>
      </c>
      <c r="B22" t="s">
        <v>18</v>
      </c>
      <c r="C22">
        <v>186.34364435444064</v>
      </c>
      <c r="E22">
        <v>233.86534576244065</v>
      </c>
      <c r="G22">
        <v>280.74811361958348</v>
      </c>
      <c r="I22">
        <v>313.04338316781883</v>
      </c>
      <c r="K22">
        <v>396.59511257958354</v>
      </c>
      <c r="M22">
        <v>213.16139948044895</v>
      </c>
      <c r="O22">
        <v>260.68310088844896</v>
      </c>
      <c r="Q22">
        <v>307.56586874559179</v>
      </c>
      <c r="S22">
        <v>339.86113829382708</v>
      </c>
      <c r="U22">
        <v>423.41286770559179</v>
      </c>
      <c r="W22">
        <v>220.4330127946358</v>
      </c>
      <c r="Y22">
        <v>267.95471420263578</v>
      </c>
      <c r="AA22">
        <v>314.83748205977867</v>
      </c>
      <c r="AC22">
        <v>347.1327516080139</v>
      </c>
      <c r="AE22">
        <v>430.68448101977862</v>
      </c>
      <c r="AG22">
        <v>237.66246163246734</v>
      </c>
      <c r="AI22">
        <v>285.18416304046735</v>
      </c>
      <c r="AK22">
        <v>332.06693089761018</v>
      </c>
      <c r="AM22">
        <v>364.36220044584553</v>
      </c>
      <c r="AO22">
        <v>447.91392985761019</v>
      </c>
      <c r="AQ22" s="366">
        <v>0</v>
      </c>
      <c r="AR22" s="366">
        <v>0</v>
      </c>
      <c r="AS22" s="366">
        <v>0</v>
      </c>
      <c r="AT22" s="366">
        <v>0</v>
      </c>
      <c r="AU22" s="366">
        <v>0</v>
      </c>
      <c r="AV22" s="366">
        <v>0</v>
      </c>
      <c r="AW22" s="366">
        <v>0</v>
      </c>
      <c r="AX22" s="366">
        <v>0</v>
      </c>
      <c r="AY22" s="366">
        <v>0</v>
      </c>
      <c r="AZ22" s="366">
        <v>0</v>
      </c>
      <c r="BH22" s="44"/>
      <c r="BI22" s="44"/>
      <c r="BJ22" s="44"/>
      <c r="BR22" s="44"/>
      <c r="BS22" s="44"/>
      <c r="BT22" s="44"/>
      <c r="CH22" s="33"/>
    </row>
    <row r="23" spans="1:86">
      <c r="A23">
        <v>22</v>
      </c>
      <c r="B23" t="s">
        <v>19</v>
      </c>
      <c r="C23">
        <v>179.15675393417379</v>
      </c>
      <c r="E23">
        <v>226.76366974217382</v>
      </c>
      <c r="G23">
        <v>273.6464375993167</v>
      </c>
      <c r="I23">
        <v>305.91720554755199</v>
      </c>
      <c r="K23">
        <v>389.46893495931664</v>
      </c>
      <c r="M23">
        <v>205.44471031172088</v>
      </c>
      <c r="O23">
        <v>253.05162611972091</v>
      </c>
      <c r="Q23">
        <v>299.93439397686376</v>
      </c>
      <c r="S23">
        <v>332.20516192509911</v>
      </c>
      <c r="U23">
        <v>415.75689133686376</v>
      </c>
      <c r="W23">
        <v>212.68708234327516</v>
      </c>
      <c r="Y23">
        <v>260.29399815127516</v>
      </c>
      <c r="AA23">
        <v>307.17676600841804</v>
      </c>
      <c r="AC23">
        <v>339.44753395665339</v>
      </c>
      <c r="AE23">
        <v>422.99926336841799</v>
      </c>
      <c r="AG23">
        <v>229.57615442741988</v>
      </c>
      <c r="AI23">
        <v>277.1830702354199</v>
      </c>
      <c r="AK23">
        <v>324.06583809256273</v>
      </c>
      <c r="AM23">
        <v>356.33660604079807</v>
      </c>
      <c r="AO23">
        <v>439.88833545256279</v>
      </c>
      <c r="AQ23" s="366">
        <v>0</v>
      </c>
      <c r="AR23" s="366">
        <v>0</v>
      </c>
      <c r="AS23" s="366">
        <v>0</v>
      </c>
      <c r="AT23" s="366">
        <v>0</v>
      </c>
      <c r="AU23" s="366">
        <v>0</v>
      </c>
      <c r="AV23" s="366">
        <v>0</v>
      </c>
      <c r="AW23" s="366">
        <v>0</v>
      </c>
      <c r="AX23" s="366">
        <v>0</v>
      </c>
      <c r="AY23" s="366">
        <v>0</v>
      </c>
      <c r="AZ23" s="366">
        <v>0</v>
      </c>
      <c r="BH23" s="44"/>
      <c r="BI23" s="44"/>
      <c r="BJ23" s="44"/>
      <c r="BR23" s="44"/>
      <c r="BS23" s="44"/>
      <c r="BT23" s="44"/>
      <c r="CH23" s="33"/>
    </row>
    <row r="24" spans="1:86">
      <c r="A24">
        <v>23</v>
      </c>
      <c r="B24" t="s">
        <v>20</v>
      </c>
      <c r="C24">
        <v>504.321418717462</v>
      </c>
      <c r="E24">
        <v>503.61955154889051</v>
      </c>
      <c r="G24">
        <v>562.39378369174767</v>
      </c>
      <c r="I24">
        <v>866.00071841284</v>
      </c>
      <c r="K24">
        <v>936.26844782460489</v>
      </c>
      <c r="M24">
        <v>532.12199941727295</v>
      </c>
      <c r="O24">
        <v>531.42013224870152</v>
      </c>
      <c r="Q24">
        <v>590.19436439155879</v>
      </c>
      <c r="S24">
        <v>893.80129911265112</v>
      </c>
      <c r="U24">
        <v>964.0690285244159</v>
      </c>
      <c r="W24">
        <v>539.36890109082481</v>
      </c>
      <c r="Y24">
        <v>538.66703392225338</v>
      </c>
      <c r="AA24">
        <v>597.44126606511054</v>
      </c>
      <c r="AC24">
        <v>901.04820078620298</v>
      </c>
      <c r="AE24">
        <v>971.31593019796765</v>
      </c>
      <c r="AG24">
        <v>557.22978022029633</v>
      </c>
      <c r="AI24">
        <v>556.52791305172491</v>
      </c>
      <c r="AK24">
        <v>615.30214519458207</v>
      </c>
      <c r="AM24">
        <v>918.90907991567462</v>
      </c>
      <c r="AO24">
        <v>989.17680932743929</v>
      </c>
      <c r="AQ24" s="366">
        <v>0</v>
      </c>
      <c r="AR24" s="366">
        <v>0</v>
      </c>
      <c r="AS24" s="366">
        <v>0</v>
      </c>
      <c r="AT24" s="366">
        <v>0</v>
      </c>
      <c r="AU24" s="366">
        <v>0</v>
      </c>
      <c r="AV24" s="366">
        <v>0</v>
      </c>
      <c r="AW24" s="366">
        <v>0</v>
      </c>
      <c r="AX24" s="366">
        <v>0</v>
      </c>
      <c r="AY24" s="366">
        <v>0</v>
      </c>
      <c r="AZ24" s="366">
        <v>0</v>
      </c>
      <c r="BH24" s="44"/>
      <c r="BI24" s="44"/>
      <c r="BJ24" s="44"/>
      <c r="BR24" s="44"/>
      <c r="BS24" s="44"/>
      <c r="BT24" s="44"/>
      <c r="CH24" s="33"/>
    </row>
    <row r="25" spans="1:86">
      <c r="A25">
        <v>24</v>
      </c>
      <c r="B25" t="s">
        <v>21</v>
      </c>
      <c r="C25">
        <v>521.4544217391674</v>
      </c>
      <c r="E25">
        <v>521.10851657059595</v>
      </c>
      <c r="G25">
        <v>579.88274871345311</v>
      </c>
      <c r="I25">
        <v>883.39167703454552</v>
      </c>
      <c r="K25">
        <v>953.6594064463103</v>
      </c>
      <c r="M25">
        <v>548.15653737930791</v>
      </c>
      <c r="O25">
        <v>547.81063221073646</v>
      </c>
      <c r="Q25">
        <v>606.58486435359362</v>
      </c>
      <c r="S25">
        <v>910.09379267468603</v>
      </c>
      <c r="U25">
        <v>980.36152208645069</v>
      </c>
      <c r="W25">
        <v>555.21259235531522</v>
      </c>
      <c r="Y25">
        <v>554.86668718674389</v>
      </c>
      <c r="AA25">
        <v>613.64091932960105</v>
      </c>
      <c r="AC25">
        <v>917.14984765069346</v>
      </c>
      <c r="AE25">
        <v>987.41757706245801</v>
      </c>
      <c r="AG25">
        <v>572.3677469580017</v>
      </c>
      <c r="AI25">
        <v>572.02184178943037</v>
      </c>
      <c r="AK25">
        <v>630.79607393228753</v>
      </c>
      <c r="AM25">
        <v>934.30500225337994</v>
      </c>
      <c r="AO25">
        <v>1004.5727316651445</v>
      </c>
      <c r="AQ25" s="366">
        <v>0</v>
      </c>
      <c r="AR25" s="366">
        <v>0</v>
      </c>
      <c r="AS25" s="366">
        <v>0</v>
      </c>
      <c r="AT25" s="366">
        <v>0</v>
      </c>
      <c r="AU25" s="366">
        <v>0</v>
      </c>
      <c r="AV25" s="366">
        <v>0</v>
      </c>
      <c r="AW25" s="366">
        <v>0</v>
      </c>
      <c r="AX25" s="366">
        <v>0</v>
      </c>
      <c r="AY25" s="366">
        <v>0</v>
      </c>
      <c r="AZ25" s="366">
        <v>0</v>
      </c>
      <c r="BH25" s="44"/>
      <c r="BI25" s="44"/>
      <c r="BJ25" s="44"/>
      <c r="BR25" s="44"/>
      <c r="BS25" s="44"/>
      <c r="BT25" s="44"/>
      <c r="CH25" s="33"/>
    </row>
    <row r="26" spans="1:86">
      <c r="A26">
        <v>25</v>
      </c>
      <c r="B26" t="s">
        <v>22</v>
      </c>
      <c r="C26">
        <v>530.17243432932639</v>
      </c>
      <c r="E26">
        <v>530.00451016075499</v>
      </c>
      <c r="G26">
        <v>588.77874230361203</v>
      </c>
      <c r="I26">
        <v>892.23866742470454</v>
      </c>
      <c r="K26">
        <v>962.50639683646921</v>
      </c>
      <c r="M26">
        <v>556.41086003037026</v>
      </c>
      <c r="O26">
        <v>556.24293586179874</v>
      </c>
      <c r="Q26">
        <v>615.01716800465601</v>
      </c>
      <c r="S26">
        <v>918.47709312574841</v>
      </c>
      <c r="U26">
        <v>988.74482253751296</v>
      </c>
      <c r="W26">
        <v>563.39210092864153</v>
      </c>
      <c r="Y26">
        <v>563.22417676007001</v>
      </c>
      <c r="AA26">
        <v>621.99840890292728</v>
      </c>
      <c r="AC26">
        <v>925.45833402401968</v>
      </c>
      <c r="AE26">
        <v>995.72606343578423</v>
      </c>
      <c r="AG26">
        <v>580.24935132403164</v>
      </c>
      <c r="AI26">
        <v>580.08142715546023</v>
      </c>
      <c r="AK26">
        <v>638.85565929831739</v>
      </c>
      <c r="AM26">
        <v>942.31558441940979</v>
      </c>
      <c r="AO26">
        <v>1012.5833138311745</v>
      </c>
      <c r="AQ26" s="366">
        <v>0</v>
      </c>
      <c r="AR26" s="366">
        <v>0</v>
      </c>
      <c r="AS26" s="366">
        <v>0</v>
      </c>
      <c r="AT26" s="366">
        <v>0</v>
      </c>
      <c r="AU26" s="366">
        <v>0</v>
      </c>
      <c r="AV26" s="366">
        <v>0</v>
      </c>
      <c r="AW26" s="366">
        <v>0</v>
      </c>
      <c r="AX26" s="366">
        <v>0</v>
      </c>
      <c r="AY26" s="366">
        <v>0</v>
      </c>
      <c r="AZ26" s="366">
        <v>0</v>
      </c>
      <c r="BH26" s="44"/>
      <c r="BI26" s="44"/>
      <c r="BJ26" s="44"/>
      <c r="BR26" s="44"/>
      <c r="BS26" s="44"/>
      <c r="BT26" s="44"/>
      <c r="CH26" s="33"/>
    </row>
    <row r="27" spans="1:86">
      <c r="A27">
        <v>26</v>
      </c>
      <c r="B27" t="s">
        <v>23</v>
      </c>
      <c r="C27">
        <v>538.97151377211969</v>
      </c>
      <c r="E27">
        <v>538.98157060354833</v>
      </c>
      <c r="G27">
        <v>597.75580274640549</v>
      </c>
      <c r="I27">
        <v>901.16672466749787</v>
      </c>
      <c r="K27">
        <v>971.43445407926254</v>
      </c>
      <c r="M27">
        <v>564.79201957695182</v>
      </c>
      <c r="O27">
        <v>564.80207640838046</v>
      </c>
      <c r="Q27">
        <v>623.57630855123762</v>
      </c>
      <c r="S27">
        <v>926.98723047233</v>
      </c>
      <c r="U27">
        <v>997.25495988409477</v>
      </c>
      <c r="W27">
        <v>571.70947350352856</v>
      </c>
      <c r="Y27">
        <v>571.71953033495708</v>
      </c>
      <c r="AA27">
        <v>630.49376247781436</v>
      </c>
      <c r="AC27">
        <v>933.90468439890674</v>
      </c>
      <c r="AE27">
        <v>1004.1724138106715</v>
      </c>
      <c r="AG27">
        <v>588.29822530773311</v>
      </c>
      <c r="AI27">
        <v>588.30828213916175</v>
      </c>
      <c r="AK27">
        <v>647.08251428201891</v>
      </c>
      <c r="AM27">
        <v>950.49343620311129</v>
      </c>
      <c r="AO27">
        <v>1020.7611656148759</v>
      </c>
      <c r="AQ27" s="366">
        <v>0</v>
      </c>
      <c r="AR27" s="366">
        <v>0</v>
      </c>
      <c r="AS27" s="366">
        <v>0</v>
      </c>
      <c r="AT27" s="366">
        <v>0</v>
      </c>
      <c r="AU27" s="366">
        <v>0</v>
      </c>
      <c r="AV27" s="366">
        <v>0</v>
      </c>
      <c r="AW27" s="366">
        <v>0</v>
      </c>
      <c r="AX27" s="366">
        <v>0</v>
      </c>
      <c r="AY27" s="366">
        <v>0</v>
      </c>
      <c r="AZ27" s="366">
        <v>0</v>
      </c>
      <c r="BH27" s="44"/>
      <c r="BI27" s="44"/>
      <c r="BJ27" s="44"/>
      <c r="BR27" s="44"/>
      <c r="BS27" s="44"/>
      <c r="BT27" s="44"/>
      <c r="CH27" s="33"/>
    </row>
    <row r="28" spans="1:86">
      <c r="A28">
        <v>27</v>
      </c>
      <c r="B28" t="s">
        <v>24</v>
      </c>
      <c r="C28">
        <v>541.3006947884179</v>
      </c>
      <c r="E28">
        <v>541.66671361984652</v>
      </c>
      <c r="G28">
        <v>600.44094576270368</v>
      </c>
      <c r="I28">
        <v>903.75386128379614</v>
      </c>
      <c r="K28">
        <v>974.0215906955608</v>
      </c>
      <c r="M28">
        <v>566.39799896034026</v>
      </c>
      <c r="O28">
        <v>566.76401779176877</v>
      </c>
      <c r="Q28">
        <v>625.53824993462592</v>
      </c>
      <c r="S28">
        <v>928.85116545571839</v>
      </c>
      <c r="U28">
        <v>999.11889486748305</v>
      </c>
      <c r="W28">
        <v>573.21501618987918</v>
      </c>
      <c r="Y28">
        <v>573.5810350213078</v>
      </c>
      <c r="AA28">
        <v>632.35526716416496</v>
      </c>
      <c r="AC28">
        <v>935.66818268525719</v>
      </c>
      <c r="AE28">
        <v>1005.9359120970221</v>
      </c>
      <c r="AG28">
        <v>589.33913680198327</v>
      </c>
      <c r="AI28">
        <v>589.70515563341178</v>
      </c>
      <c r="AK28">
        <v>648.47938777626905</v>
      </c>
      <c r="AM28">
        <v>951.7923032973614</v>
      </c>
      <c r="AO28">
        <v>1022.0600327091261</v>
      </c>
      <c r="AQ28" s="366">
        <v>0</v>
      </c>
      <c r="AR28" s="366">
        <v>0</v>
      </c>
      <c r="AS28" s="366">
        <v>0</v>
      </c>
      <c r="AT28" s="366">
        <v>0</v>
      </c>
      <c r="AU28" s="366">
        <v>0</v>
      </c>
      <c r="AV28" s="366">
        <v>0</v>
      </c>
      <c r="AW28" s="366">
        <v>0</v>
      </c>
      <c r="AX28" s="366">
        <v>0</v>
      </c>
      <c r="AY28" s="366">
        <v>0</v>
      </c>
      <c r="AZ28" s="366">
        <v>0</v>
      </c>
      <c r="BH28" s="44"/>
      <c r="BI28" s="44"/>
      <c r="BJ28" s="44"/>
      <c r="BR28" s="44"/>
      <c r="BS28" s="44"/>
      <c r="BT28" s="44"/>
      <c r="CH28" s="33"/>
    </row>
    <row r="29" spans="1:86">
      <c r="A29">
        <v>28</v>
      </c>
      <c r="B29" t="s">
        <v>25</v>
      </c>
      <c r="C29">
        <v>432.9486339460334</v>
      </c>
      <c r="E29">
        <v>433.6509172060334</v>
      </c>
      <c r="G29">
        <v>470.19289934889048</v>
      </c>
      <c r="I29">
        <v>729.53900698542839</v>
      </c>
      <c r="K29">
        <v>878.03238492660478</v>
      </c>
      <c r="M29">
        <v>460.74921464584446</v>
      </c>
      <c r="O29">
        <v>461.45149790584446</v>
      </c>
      <c r="Q29">
        <v>497.99348004870166</v>
      </c>
      <c r="S29">
        <v>757.33958768523939</v>
      </c>
      <c r="U29">
        <v>905.83296562641578</v>
      </c>
      <c r="W29">
        <v>467.99611631939626</v>
      </c>
      <c r="Y29">
        <v>468.69839957939627</v>
      </c>
      <c r="AA29">
        <v>505.24038172225346</v>
      </c>
      <c r="AC29">
        <v>764.58648935879125</v>
      </c>
      <c r="AE29">
        <v>913.07986729996776</v>
      </c>
      <c r="AG29">
        <v>485.85699544886785</v>
      </c>
      <c r="AI29">
        <v>486.55927870886785</v>
      </c>
      <c r="AK29">
        <v>523.10126085172499</v>
      </c>
      <c r="AM29">
        <v>782.44736848826278</v>
      </c>
      <c r="AO29">
        <v>930.94074642943917</v>
      </c>
      <c r="AQ29" s="366">
        <v>0</v>
      </c>
      <c r="AR29" s="366">
        <v>0</v>
      </c>
      <c r="AS29" s="366">
        <v>0</v>
      </c>
      <c r="AT29" s="366">
        <v>0</v>
      </c>
      <c r="AU29" s="366">
        <v>0</v>
      </c>
      <c r="AV29" s="366">
        <v>0</v>
      </c>
      <c r="AW29" s="366">
        <v>0</v>
      </c>
      <c r="AX29" s="366">
        <v>0</v>
      </c>
      <c r="AY29" s="366">
        <v>0</v>
      </c>
      <c r="AZ29" s="366">
        <v>0</v>
      </c>
      <c r="BH29" s="44"/>
      <c r="BI29" s="44"/>
      <c r="BJ29" s="44"/>
      <c r="BR29" s="44"/>
      <c r="BS29" s="44"/>
      <c r="BT29" s="44"/>
      <c r="CH29" s="33"/>
    </row>
    <row r="30" spans="1:86">
      <c r="A30">
        <v>29</v>
      </c>
      <c r="B30" t="s">
        <v>26</v>
      </c>
      <c r="C30">
        <v>450.69949056773891</v>
      </c>
      <c r="E30">
        <v>451.77692382773893</v>
      </c>
      <c r="G30">
        <v>488.31890597059601</v>
      </c>
      <c r="I30">
        <v>747.6078432071339</v>
      </c>
      <c r="K30">
        <v>896.10122114831029</v>
      </c>
      <c r="M30">
        <v>477.4016062078793</v>
      </c>
      <c r="O30">
        <v>478.47903946787937</v>
      </c>
      <c r="Q30">
        <v>515.02102161073651</v>
      </c>
      <c r="S30">
        <v>774.30995884727429</v>
      </c>
      <c r="U30">
        <v>922.80333678845068</v>
      </c>
      <c r="W30">
        <v>484.45766118388673</v>
      </c>
      <c r="Y30">
        <v>485.53509444388669</v>
      </c>
      <c r="AA30">
        <v>522.07707658674383</v>
      </c>
      <c r="AC30">
        <v>781.36601382328183</v>
      </c>
      <c r="AE30">
        <v>929.85939176445822</v>
      </c>
      <c r="AG30">
        <v>501.61281578657321</v>
      </c>
      <c r="AI30">
        <v>502.69024904657317</v>
      </c>
      <c r="AK30">
        <v>539.23223118943031</v>
      </c>
      <c r="AM30">
        <v>798.52116842596831</v>
      </c>
      <c r="AO30">
        <v>947.0145463671447</v>
      </c>
      <c r="AQ30" s="366">
        <v>0</v>
      </c>
      <c r="AR30" s="366">
        <v>0</v>
      </c>
      <c r="AS30" s="366">
        <v>0</v>
      </c>
      <c r="AT30" s="366">
        <v>0</v>
      </c>
      <c r="AU30" s="366">
        <v>0</v>
      </c>
      <c r="AV30" s="366">
        <v>0</v>
      </c>
      <c r="AW30" s="366">
        <v>0</v>
      </c>
      <c r="AX30" s="366">
        <v>0</v>
      </c>
      <c r="AY30" s="366">
        <v>0</v>
      </c>
      <c r="AZ30" s="366">
        <v>0</v>
      </c>
      <c r="BH30" s="44"/>
      <c r="BI30" s="44"/>
      <c r="BJ30" s="44"/>
      <c r="BR30" s="44"/>
      <c r="BS30" s="44"/>
      <c r="BT30" s="44"/>
      <c r="CH30" s="33"/>
    </row>
    <row r="31" spans="1:86">
      <c r="A31">
        <v>30</v>
      </c>
      <c r="B31" t="s">
        <v>27</v>
      </c>
      <c r="C31">
        <v>459.72642995789778</v>
      </c>
      <c r="E31">
        <v>460.99143821789784</v>
      </c>
      <c r="G31">
        <v>497.53342036075497</v>
      </c>
      <c r="I31">
        <v>756.79377239729286</v>
      </c>
      <c r="K31">
        <v>905.28715033846925</v>
      </c>
      <c r="M31">
        <v>485.9648556589417</v>
      </c>
      <c r="O31">
        <v>487.2298639189417</v>
      </c>
      <c r="Q31">
        <v>523.7718460617989</v>
      </c>
      <c r="S31">
        <v>783.03219809833661</v>
      </c>
      <c r="U31">
        <v>931.52557603951311</v>
      </c>
      <c r="W31">
        <v>492.94609655721297</v>
      </c>
      <c r="Y31">
        <v>494.21110481721297</v>
      </c>
      <c r="AA31">
        <v>530.75308696007016</v>
      </c>
      <c r="AC31">
        <v>790.01343899660787</v>
      </c>
      <c r="AE31">
        <v>938.50681693778438</v>
      </c>
      <c r="AG31">
        <v>509.80334695260308</v>
      </c>
      <c r="AI31">
        <v>511.06835521260308</v>
      </c>
      <c r="AK31">
        <v>547.61033735546027</v>
      </c>
      <c r="AM31">
        <v>806.87068939199821</v>
      </c>
      <c r="AO31">
        <v>955.3640673331746</v>
      </c>
      <c r="AQ31" s="366">
        <v>0</v>
      </c>
      <c r="AR31" s="366">
        <v>0</v>
      </c>
      <c r="AS31" s="366">
        <v>0</v>
      </c>
      <c r="AT31" s="366">
        <v>0</v>
      </c>
      <c r="AU31" s="366">
        <v>0</v>
      </c>
      <c r="AV31" s="366">
        <v>0</v>
      </c>
      <c r="AW31" s="366">
        <v>0</v>
      </c>
      <c r="AX31" s="366">
        <v>0</v>
      </c>
      <c r="AY31" s="366">
        <v>0</v>
      </c>
      <c r="AZ31" s="366">
        <v>0</v>
      </c>
      <c r="BH31" s="44"/>
      <c r="BI31" s="44"/>
      <c r="BJ31" s="44"/>
      <c r="BR31" s="44"/>
      <c r="BS31" s="44"/>
      <c r="BT31" s="44"/>
      <c r="CH31" s="33"/>
    </row>
    <row r="32" spans="1:86">
      <c r="A32">
        <v>31</v>
      </c>
      <c r="B32" t="s">
        <v>28</v>
      </c>
      <c r="C32">
        <v>468.83443620069119</v>
      </c>
      <c r="E32">
        <v>470.28701946069117</v>
      </c>
      <c r="G32">
        <v>506.82900160354836</v>
      </c>
      <c r="I32">
        <v>766.06076844008612</v>
      </c>
      <c r="K32">
        <v>914.55414638126251</v>
      </c>
      <c r="M32">
        <v>494.65494200552331</v>
      </c>
      <c r="O32">
        <v>496.10752526552335</v>
      </c>
      <c r="Q32">
        <v>532.64950740838049</v>
      </c>
      <c r="S32">
        <v>791.88127424491836</v>
      </c>
      <c r="U32">
        <v>940.37465218609475</v>
      </c>
      <c r="W32">
        <v>501.57239593210005</v>
      </c>
      <c r="Y32">
        <v>503.02497919210003</v>
      </c>
      <c r="AA32">
        <v>539.56696133495723</v>
      </c>
      <c r="AC32">
        <v>798.79872817149499</v>
      </c>
      <c r="AE32">
        <v>947.29210611267149</v>
      </c>
      <c r="AG32">
        <v>518.16114773630466</v>
      </c>
      <c r="AI32">
        <v>519.61373099630464</v>
      </c>
      <c r="AK32">
        <v>556.15571313916178</v>
      </c>
      <c r="AM32">
        <v>815.38747997569965</v>
      </c>
      <c r="AO32">
        <v>963.88085791687615</v>
      </c>
      <c r="AQ32" s="366">
        <v>0</v>
      </c>
      <c r="AR32" s="366">
        <v>0</v>
      </c>
      <c r="AS32" s="366">
        <v>0</v>
      </c>
      <c r="AT32" s="366">
        <v>0</v>
      </c>
      <c r="AU32" s="366">
        <v>0</v>
      </c>
      <c r="AV32" s="366">
        <v>0</v>
      </c>
      <c r="AW32" s="366">
        <v>0</v>
      </c>
      <c r="AX32" s="366">
        <v>0</v>
      </c>
      <c r="AY32" s="366">
        <v>0</v>
      </c>
      <c r="AZ32" s="366">
        <v>0</v>
      </c>
      <c r="BH32" s="44"/>
      <c r="BI32" s="44"/>
      <c r="BJ32" s="44"/>
      <c r="BR32" s="44"/>
      <c r="BS32" s="44"/>
      <c r="BT32" s="44"/>
      <c r="CH32" s="33"/>
    </row>
    <row r="33" spans="1:86">
      <c r="A33">
        <v>32</v>
      </c>
      <c r="B33" t="s">
        <v>29</v>
      </c>
      <c r="C33">
        <v>471.78147081698944</v>
      </c>
      <c r="E33">
        <v>473.60920407698939</v>
      </c>
      <c r="G33">
        <v>510.15118621984658</v>
      </c>
      <c r="I33">
        <v>769.32578265638438</v>
      </c>
      <c r="K33">
        <v>917.81916059756088</v>
      </c>
      <c r="M33">
        <v>496.87877498891163</v>
      </c>
      <c r="O33">
        <v>498.70650824891163</v>
      </c>
      <c r="Q33">
        <v>535.24849039176877</v>
      </c>
      <c r="S33">
        <v>794.42308682830662</v>
      </c>
      <c r="U33">
        <v>942.91646476948301</v>
      </c>
      <c r="W33">
        <v>503.69579221845066</v>
      </c>
      <c r="Y33">
        <v>505.52352547845061</v>
      </c>
      <c r="AA33">
        <v>542.0655076213078</v>
      </c>
      <c r="AC33">
        <v>801.24010405784566</v>
      </c>
      <c r="AE33">
        <v>949.73348199902205</v>
      </c>
      <c r="AG33">
        <v>519.8199128305547</v>
      </c>
      <c r="AI33">
        <v>521.64764609055476</v>
      </c>
      <c r="AK33">
        <v>558.1896282334119</v>
      </c>
      <c r="AM33">
        <v>817.36422466994975</v>
      </c>
      <c r="AO33">
        <v>965.85760261112614</v>
      </c>
      <c r="AQ33" s="366">
        <v>0</v>
      </c>
      <c r="AR33" s="366">
        <v>0</v>
      </c>
      <c r="AS33" s="366">
        <v>0</v>
      </c>
      <c r="AT33" s="366">
        <v>0</v>
      </c>
      <c r="AU33" s="366">
        <v>0</v>
      </c>
      <c r="AV33" s="366">
        <v>0</v>
      </c>
      <c r="AW33" s="366">
        <v>0</v>
      </c>
      <c r="AX33" s="366">
        <v>0</v>
      </c>
      <c r="AY33" s="366">
        <v>0</v>
      </c>
      <c r="AZ33" s="366">
        <v>0</v>
      </c>
      <c r="BH33" s="44"/>
      <c r="BI33" s="44"/>
      <c r="BJ33" s="44"/>
      <c r="BR33" s="44"/>
      <c r="BS33" s="44"/>
      <c r="BT33" s="44"/>
      <c r="CH33" s="33"/>
    </row>
    <row r="34" spans="1:86">
      <c r="A34">
        <v>33</v>
      </c>
      <c r="B34" t="s">
        <v>30</v>
      </c>
      <c r="C34">
        <v>183.27358716435589</v>
      </c>
      <c r="E34">
        <v>235.16793154378448</v>
      </c>
      <c r="G34">
        <v>313.99569130423214</v>
      </c>
      <c r="I34">
        <v>332.18282449201985</v>
      </c>
      <c r="K34">
        <v>429.81818866423214</v>
      </c>
      <c r="M34">
        <v>209.59221181551871</v>
      </c>
      <c r="O34">
        <v>261.4865561949473</v>
      </c>
      <c r="Q34">
        <v>340.55609516322534</v>
      </c>
      <c r="S34">
        <v>358.50144914318264</v>
      </c>
      <c r="U34">
        <v>456.37859252322534</v>
      </c>
      <c r="W34">
        <v>216.84197257305956</v>
      </c>
      <c r="Y34">
        <v>268.73631695248815</v>
      </c>
      <c r="AA34">
        <v>348.00285035697624</v>
      </c>
      <c r="AC34">
        <v>365.75120990072344</v>
      </c>
      <c r="AE34">
        <v>463.82534771697624</v>
      </c>
      <c r="AG34">
        <v>233.75074792650187</v>
      </c>
      <c r="AI34">
        <v>285.64509230593046</v>
      </c>
      <c r="AK34">
        <v>365.06696020697848</v>
      </c>
      <c r="AM34">
        <v>382.65998525416575</v>
      </c>
      <c r="AO34">
        <v>480.88945756697842</v>
      </c>
      <c r="AQ34" s="366">
        <v>0</v>
      </c>
      <c r="AR34" s="366">
        <v>0</v>
      </c>
      <c r="AS34" s="366">
        <v>0</v>
      </c>
      <c r="AT34" s="366">
        <v>0</v>
      </c>
      <c r="AU34" s="366">
        <v>0</v>
      </c>
      <c r="AV34" s="366">
        <v>0</v>
      </c>
      <c r="AW34" s="366">
        <v>0</v>
      </c>
      <c r="AX34" s="366">
        <v>0</v>
      </c>
      <c r="AY34" s="366">
        <v>0</v>
      </c>
      <c r="AZ34" s="366">
        <v>0</v>
      </c>
      <c r="BH34" s="44"/>
      <c r="BI34" s="44"/>
      <c r="BJ34" s="44"/>
      <c r="BR34" s="44"/>
      <c r="BS34" s="44"/>
      <c r="BT34" s="44"/>
      <c r="CH34" s="33"/>
    </row>
    <row r="35" spans="1:86">
      <c r="A35">
        <v>34</v>
      </c>
      <c r="B35" t="s">
        <v>31</v>
      </c>
      <c r="C35">
        <v>193.52986940351997</v>
      </c>
      <c r="E35">
        <v>245.50942818294854</v>
      </c>
      <c r="G35">
        <v>325.00380656437585</v>
      </c>
      <c r="I35">
        <v>342.4998195311839</v>
      </c>
      <c r="K35">
        <v>440.80180232437579</v>
      </c>
      <c r="M35">
        <v>219.41365569033502</v>
      </c>
      <c r="O35">
        <v>271.39321446976362</v>
      </c>
      <c r="Q35">
        <v>351.16073799099053</v>
      </c>
      <c r="S35">
        <v>368.38360581799895</v>
      </c>
      <c r="U35">
        <v>466.95873375099052</v>
      </c>
      <c r="W35">
        <v>226.65705340960071</v>
      </c>
      <c r="Y35">
        <v>278.63661218902928</v>
      </c>
      <c r="AA35">
        <v>358.63328695515844</v>
      </c>
      <c r="AC35">
        <v>375.62700353726456</v>
      </c>
      <c r="AE35">
        <v>474.43128271515837</v>
      </c>
      <c r="AG35">
        <v>243.28646066097588</v>
      </c>
      <c r="AI35">
        <v>295.26601944040442</v>
      </c>
      <c r="AK35">
        <v>375.43818019293951</v>
      </c>
      <c r="AM35">
        <v>392.2564107886397</v>
      </c>
      <c r="AO35">
        <v>491.23617595293945</v>
      </c>
      <c r="AQ35" s="366">
        <v>0</v>
      </c>
      <c r="AR35" s="366">
        <v>0</v>
      </c>
      <c r="AS35" s="366">
        <v>0</v>
      </c>
      <c r="AT35" s="366">
        <v>0</v>
      </c>
      <c r="AU35" s="366">
        <v>0</v>
      </c>
      <c r="AV35" s="366">
        <v>0</v>
      </c>
      <c r="AW35" s="366">
        <v>0</v>
      </c>
      <c r="AX35" s="366">
        <v>0</v>
      </c>
      <c r="AY35" s="366">
        <v>0</v>
      </c>
      <c r="AZ35" s="366">
        <v>0</v>
      </c>
      <c r="BH35" s="44"/>
      <c r="BI35" s="44"/>
      <c r="BJ35" s="44"/>
      <c r="BR35" s="44"/>
      <c r="BS35" s="44"/>
      <c r="BT35" s="44"/>
      <c r="CH35" s="33"/>
    </row>
    <row r="36" spans="1:86">
      <c r="A36">
        <v>35</v>
      </c>
      <c r="B36" t="s">
        <v>32</v>
      </c>
      <c r="C36">
        <v>204.67433877467138</v>
      </c>
      <c r="E36">
        <v>256.67918635409995</v>
      </c>
      <c r="G36">
        <v>336.83320576036624</v>
      </c>
      <c r="I36">
        <v>353.64714250233527</v>
      </c>
      <c r="K36">
        <v>452.60876632036616</v>
      </c>
      <c r="M36">
        <v>230.19716498445328</v>
      </c>
      <c r="O36">
        <v>282.20201256388185</v>
      </c>
      <c r="Q36">
        <v>362.65660351713944</v>
      </c>
      <c r="S36">
        <v>379.16996871211722</v>
      </c>
      <c r="U36">
        <v>478.43216407713942</v>
      </c>
      <c r="W36">
        <v>237.63231672476374</v>
      </c>
      <c r="Y36">
        <v>289.6228963041923</v>
      </c>
      <c r="AA36">
        <v>370.33784618461283</v>
      </c>
      <c r="AC36">
        <v>386.59134445242762</v>
      </c>
      <c r="AE36">
        <v>486.11389874461281</v>
      </c>
      <c r="AG36">
        <v>254.02982003225836</v>
      </c>
      <c r="AI36">
        <v>306.02039961168691</v>
      </c>
      <c r="AK36">
        <v>386.92845596454197</v>
      </c>
      <c r="AM36">
        <v>402.98884775992224</v>
      </c>
      <c r="AO36">
        <v>502.70450852454195</v>
      </c>
      <c r="AQ36" s="366">
        <v>0</v>
      </c>
      <c r="AR36" s="366">
        <v>0</v>
      </c>
      <c r="AS36" s="366">
        <v>0</v>
      </c>
      <c r="AT36" s="366">
        <v>0</v>
      </c>
      <c r="AU36" s="366">
        <v>0</v>
      </c>
      <c r="AV36" s="366">
        <v>0</v>
      </c>
      <c r="AW36" s="366">
        <v>0</v>
      </c>
      <c r="AX36" s="366">
        <v>0</v>
      </c>
      <c r="AY36" s="366">
        <v>0</v>
      </c>
      <c r="AZ36" s="366">
        <v>0</v>
      </c>
      <c r="BH36" s="44"/>
      <c r="BI36" s="44"/>
      <c r="BJ36" s="44"/>
      <c r="BR36" s="44"/>
      <c r="BS36" s="44"/>
      <c r="BT36" s="44"/>
      <c r="CH36" s="33"/>
    </row>
    <row r="37" spans="1:86">
      <c r="A37">
        <v>36</v>
      </c>
      <c r="B37" t="s">
        <v>33</v>
      </c>
      <c r="C37">
        <v>215.26490791432727</v>
      </c>
      <c r="E37">
        <v>267.35496989375582</v>
      </c>
      <c r="G37">
        <v>348.16274896218044</v>
      </c>
      <c r="I37">
        <v>364.29842444199113</v>
      </c>
      <c r="K37">
        <v>463.91380792218047</v>
      </c>
      <c r="M37">
        <v>240.48329881103291</v>
      </c>
      <c r="O37">
        <v>292.57336079046144</v>
      </c>
      <c r="Q37">
        <v>373.70581721761778</v>
      </c>
      <c r="S37">
        <v>389.51681533869674</v>
      </c>
      <c r="U37">
        <v>489.45687617761774</v>
      </c>
      <c r="W37">
        <v>247.96810474984315</v>
      </c>
      <c r="Y37">
        <v>300.04389872927169</v>
      </c>
      <c r="AA37">
        <v>381.46712175440626</v>
      </c>
      <c r="AC37">
        <v>396.98784527750701</v>
      </c>
      <c r="AE37">
        <v>497.21867271440624</v>
      </c>
      <c r="AG37">
        <v>264.17001925333716</v>
      </c>
      <c r="AI37">
        <v>316.24581323276573</v>
      </c>
      <c r="AK37">
        <v>397.87762985250902</v>
      </c>
      <c r="AM37">
        <v>413.1897597810011</v>
      </c>
      <c r="AO37">
        <v>513.62918081250905</v>
      </c>
      <c r="AQ37" s="366">
        <v>0</v>
      </c>
      <c r="AR37" s="366">
        <v>0</v>
      </c>
      <c r="AS37" s="366">
        <v>0</v>
      </c>
      <c r="AT37" s="366">
        <v>0</v>
      </c>
      <c r="AU37" s="366">
        <v>0</v>
      </c>
      <c r="AV37" s="366">
        <v>0</v>
      </c>
      <c r="AW37" s="366">
        <v>0</v>
      </c>
      <c r="AX37" s="366">
        <v>0</v>
      </c>
      <c r="AY37" s="366">
        <v>0</v>
      </c>
      <c r="AZ37" s="366">
        <v>0</v>
      </c>
      <c r="BH37" s="44"/>
      <c r="BI37" s="44"/>
      <c r="BJ37" s="44"/>
      <c r="BR37" s="44"/>
      <c r="BS37" s="44"/>
      <c r="BT37" s="44"/>
      <c r="CH37" s="33"/>
    </row>
    <row r="38" spans="1:86">
      <c r="A38">
        <v>37</v>
      </c>
      <c r="B38" t="s">
        <v>879</v>
      </c>
      <c r="C38">
        <v>195.98624681974769</v>
      </c>
      <c r="E38">
        <v>288.18514123346193</v>
      </c>
      <c r="G38">
        <v>323.6442840906048</v>
      </c>
      <c r="I38">
        <v>451.3963048717813</v>
      </c>
      <c r="K38">
        <v>601.69760193060495</v>
      </c>
      <c r="M38">
        <v>223.78682751955876</v>
      </c>
      <c r="O38">
        <v>315.985721933273</v>
      </c>
      <c r="Q38">
        <v>351.44486479041586</v>
      </c>
      <c r="S38">
        <v>479.1968855715923</v>
      </c>
      <c r="U38">
        <v>629.49818263041595</v>
      </c>
      <c r="W38">
        <v>231.03372919311059</v>
      </c>
      <c r="Y38">
        <v>323.2326236068248</v>
      </c>
      <c r="AA38">
        <v>358.69176646396767</v>
      </c>
      <c r="AC38">
        <v>486.44378724514416</v>
      </c>
      <c r="AE38">
        <v>636.7450843039677</v>
      </c>
      <c r="AG38">
        <v>248.89460832258214</v>
      </c>
      <c r="AI38">
        <v>341.09350273629644</v>
      </c>
      <c r="AK38">
        <v>376.55264559343931</v>
      </c>
      <c r="AM38">
        <v>504.30466637461575</v>
      </c>
      <c r="AO38">
        <v>654.60596343343934</v>
      </c>
      <c r="AQ38" s="366">
        <v>0</v>
      </c>
      <c r="AR38" s="366">
        <v>0</v>
      </c>
      <c r="AS38" s="366">
        <v>0</v>
      </c>
      <c r="AT38" s="366">
        <v>0</v>
      </c>
      <c r="AU38" s="366">
        <v>0</v>
      </c>
      <c r="AV38" s="366">
        <v>0</v>
      </c>
      <c r="AW38" s="366">
        <v>0</v>
      </c>
      <c r="AX38" s="366">
        <v>0</v>
      </c>
      <c r="AY38" s="366">
        <v>0</v>
      </c>
      <c r="AZ38" s="366">
        <v>0</v>
      </c>
      <c r="BH38" s="44"/>
      <c r="BI38" s="44"/>
      <c r="BJ38" s="44"/>
      <c r="BR38" s="44"/>
      <c r="BS38" s="44"/>
      <c r="BT38" s="44"/>
      <c r="CH38" s="33"/>
    </row>
    <row r="39" spans="1:86">
      <c r="A39">
        <v>38</v>
      </c>
      <c r="B39" t="s">
        <v>880</v>
      </c>
      <c r="C39">
        <v>209.07909344145315</v>
      </c>
      <c r="E39">
        <v>302.36196225516744</v>
      </c>
      <c r="G39">
        <v>337.82110511231031</v>
      </c>
      <c r="I39">
        <v>465.47511949348683</v>
      </c>
      <c r="K39">
        <v>615.77641655231037</v>
      </c>
      <c r="M39">
        <v>235.78120908159357</v>
      </c>
      <c r="O39">
        <v>329.06407789530789</v>
      </c>
      <c r="Q39">
        <v>364.52322075245075</v>
      </c>
      <c r="S39">
        <v>492.17723513362716</v>
      </c>
      <c r="U39">
        <v>642.47853219245087</v>
      </c>
      <c r="W39">
        <v>242.837264057601</v>
      </c>
      <c r="Y39">
        <v>336.12013287131532</v>
      </c>
      <c r="AA39">
        <v>371.57927572845813</v>
      </c>
      <c r="AC39">
        <v>499.23329010963459</v>
      </c>
      <c r="AE39">
        <v>649.53458716845819</v>
      </c>
      <c r="AG39">
        <v>259.99241866028746</v>
      </c>
      <c r="AI39">
        <v>353.27528747400169</v>
      </c>
      <c r="AK39">
        <v>388.73443033114455</v>
      </c>
      <c r="AM39">
        <v>516.38844471232107</v>
      </c>
      <c r="AO39">
        <v>666.68974177114467</v>
      </c>
      <c r="AQ39" s="366">
        <v>0</v>
      </c>
      <c r="AR39" s="366">
        <v>0</v>
      </c>
      <c r="AS39" s="366">
        <v>0</v>
      </c>
      <c r="AT39" s="366">
        <v>0</v>
      </c>
      <c r="AU39" s="366">
        <v>0</v>
      </c>
      <c r="AV39" s="366">
        <v>0</v>
      </c>
      <c r="AW39" s="366">
        <v>0</v>
      </c>
      <c r="AX39" s="366">
        <v>0</v>
      </c>
      <c r="AY39" s="366">
        <v>0</v>
      </c>
      <c r="AZ39" s="366">
        <v>0</v>
      </c>
      <c r="BH39" s="44"/>
      <c r="BI39" s="44"/>
      <c r="BJ39" s="44"/>
      <c r="BR39" s="44"/>
      <c r="BS39" s="44"/>
      <c r="BT39" s="44"/>
      <c r="CH39" s="33"/>
    </row>
    <row r="40" spans="1:86">
      <c r="A40">
        <v>39</v>
      </c>
      <c r="B40" t="s">
        <v>881</v>
      </c>
      <c r="C40">
        <v>215.77702783161212</v>
      </c>
      <c r="E40">
        <v>309.60188384532637</v>
      </c>
      <c r="G40">
        <v>345.06102670246923</v>
      </c>
      <c r="I40">
        <v>472.66603788364574</v>
      </c>
      <c r="K40">
        <v>622.96733494246928</v>
      </c>
      <c r="M40">
        <v>242.01545353265593</v>
      </c>
      <c r="O40">
        <v>335.84030954637018</v>
      </c>
      <c r="Q40">
        <v>371.29945240351304</v>
      </c>
      <c r="S40">
        <v>498.90446358468955</v>
      </c>
      <c r="U40">
        <v>649.20576064351326</v>
      </c>
      <c r="W40">
        <v>248.99669443092719</v>
      </c>
      <c r="Y40">
        <v>342.82155044464145</v>
      </c>
      <c r="AA40">
        <v>378.28069330178431</v>
      </c>
      <c r="AC40">
        <v>505.88570448296088</v>
      </c>
      <c r="AE40">
        <v>656.18700154178453</v>
      </c>
      <c r="AG40">
        <v>265.85394482631739</v>
      </c>
      <c r="AI40">
        <v>359.67880084003161</v>
      </c>
      <c r="AK40">
        <v>395.13794369717448</v>
      </c>
      <c r="AM40">
        <v>522.74295487835093</v>
      </c>
      <c r="AO40">
        <v>673.04425193717464</v>
      </c>
      <c r="AQ40" s="366">
        <v>0</v>
      </c>
      <c r="AR40" s="366">
        <v>0</v>
      </c>
      <c r="AS40" s="366">
        <v>0</v>
      </c>
      <c r="AT40" s="366">
        <v>0</v>
      </c>
      <c r="AU40" s="366">
        <v>0</v>
      </c>
      <c r="AV40" s="366">
        <v>0</v>
      </c>
      <c r="AW40" s="366">
        <v>0</v>
      </c>
      <c r="AX40" s="366">
        <v>0</v>
      </c>
      <c r="AY40" s="366">
        <v>0</v>
      </c>
      <c r="AZ40" s="366">
        <v>0</v>
      </c>
      <c r="BH40" s="44"/>
      <c r="BI40" s="44"/>
      <c r="BJ40" s="44"/>
      <c r="BR40" s="44"/>
      <c r="BS40" s="44"/>
      <c r="BT40" s="44"/>
      <c r="CH40" s="33"/>
    </row>
    <row r="41" spans="1:86">
      <c r="A41">
        <v>40</v>
      </c>
      <c r="B41" t="s">
        <v>882</v>
      </c>
      <c r="C41">
        <v>222.5560290744055</v>
      </c>
      <c r="E41">
        <v>316.92287228811978</v>
      </c>
      <c r="G41">
        <v>352.38201514526264</v>
      </c>
      <c r="I41">
        <v>479.93802312643908</v>
      </c>
      <c r="K41">
        <v>630.23932018526261</v>
      </c>
      <c r="M41">
        <v>248.37653487923762</v>
      </c>
      <c r="O41">
        <v>342.7433780929519</v>
      </c>
      <c r="Q41">
        <v>378.20252095009471</v>
      </c>
      <c r="S41">
        <v>505.75852893127126</v>
      </c>
      <c r="U41">
        <v>656.05982599009485</v>
      </c>
      <c r="W41">
        <v>255.29398880581431</v>
      </c>
      <c r="Y41">
        <v>349.66083201952858</v>
      </c>
      <c r="AA41">
        <v>385.11997487667145</v>
      </c>
      <c r="AC41">
        <v>512.675982857848</v>
      </c>
      <c r="AE41">
        <v>662.97727991667159</v>
      </c>
      <c r="AG41">
        <v>271.88274061001891</v>
      </c>
      <c r="AI41">
        <v>366.24958382373319</v>
      </c>
      <c r="AK41">
        <v>401.70872668087605</v>
      </c>
      <c r="AM41">
        <v>529.26473466205255</v>
      </c>
      <c r="AO41">
        <v>679.56603172087614</v>
      </c>
      <c r="AQ41" s="366">
        <v>0</v>
      </c>
      <c r="AR41" s="366">
        <v>0</v>
      </c>
      <c r="AS41" s="366">
        <v>0</v>
      </c>
      <c r="AT41" s="366">
        <v>0</v>
      </c>
      <c r="AU41" s="366">
        <v>0</v>
      </c>
      <c r="AV41" s="366">
        <v>0</v>
      </c>
      <c r="AW41" s="366">
        <v>0</v>
      </c>
      <c r="AX41" s="366">
        <v>0</v>
      </c>
      <c r="AY41" s="366">
        <v>0</v>
      </c>
      <c r="AZ41" s="366">
        <v>0</v>
      </c>
      <c r="BH41" s="44"/>
      <c r="BI41" s="44"/>
      <c r="BJ41" s="44"/>
      <c r="BR41" s="44"/>
      <c r="BS41" s="44"/>
      <c r="BT41" s="44"/>
      <c r="CH41" s="33"/>
    </row>
    <row r="42" spans="1:86">
      <c r="A42">
        <v>41</v>
      </c>
      <c r="B42" t="s">
        <v>883</v>
      </c>
      <c r="C42">
        <v>220.84505369070368</v>
      </c>
      <c r="E42">
        <v>316.29587130441797</v>
      </c>
      <c r="G42">
        <v>351.75501416156084</v>
      </c>
      <c r="I42">
        <v>479.21301574273735</v>
      </c>
      <c r="K42">
        <v>629.51431280156089</v>
      </c>
      <c r="M42">
        <v>245.94235786262593</v>
      </c>
      <c r="O42">
        <v>341.39317547634022</v>
      </c>
      <c r="Q42">
        <v>376.85231833348308</v>
      </c>
      <c r="S42">
        <v>504.31031991465954</v>
      </c>
      <c r="U42">
        <v>654.61161697348314</v>
      </c>
      <c r="W42">
        <v>252.7593750921649</v>
      </c>
      <c r="Y42">
        <v>348.21019270587919</v>
      </c>
      <c r="AA42">
        <v>383.669335563022</v>
      </c>
      <c r="AC42">
        <v>511.12733714419852</v>
      </c>
      <c r="AE42">
        <v>661.42863420302217</v>
      </c>
      <c r="AG42">
        <v>268.88349570426897</v>
      </c>
      <c r="AI42">
        <v>364.33431331798329</v>
      </c>
      <c r="AK42">
        <v>399.79345617512615</v>
      </c>
      <c r="AM42">
        <v>527.25145775630256</v>
      </c>
      <c r="AO42">
        <v>677.55275481512615</v>
      </c>
      <c r="AQ42" s="366">
        <v>0</v>
      </c>
      <c r="AR42" s="366">
        <v>0</v>
      </c>
      <c r="AS42" s="366">
        <v>0</v>
      </c>
      <c r="AT42" s="366">
        <v>0</v>
      </c>
      <c r="AU42" s="366">
        <v>0</v>
      </c>
      <c r="AV42" s="366">
        <v>0</v>
      </c>
      <c r="AW42" s="366">
        <v>0</v>
      </c>
      <c r="AX42" s="366">
        <v>0</v>
      </c>
      <c r="AY42" s="366">
        <v>0</v>
      </c>
      <c r="AZ42" s="366">
        <v>0</v>
      </c>
      <c r="BH42" s="44"/>
      <c r="BI42" s="44"/>
      <c r="BJ42" s="44"/>
      <c r="BR42" s="44"/>
      <c r="BS42" s="44"/>
      <c r="BT42" s="44"/>
      <c r="CH42" s="33"/>
    </row>
    <row r="43" spans="1:86">
      <c r="A43">
        <v>42</v>
      </c>
      <c r="B43" t="s">
        <v>884</v>
      </c>
      <c r="C43">
        <v>233.82974169973778</v>
      </c>
      <c r="E43">
        <v>330.36453371345203</v>
      </c>
      <c r="G43">
        <v>365.8236765705949</v>
      </c>
      <c r="I43">
        <v>493.18367175177144</v>
      </c>
      <c r="K43">
        <v>643.48496881059498</v>
      </c>
      <c r="M43">
        <v>258.32307759526992</v>
      </c>
      <c r="O43">
        <v>354.85786960898423</v>
      </c>
      <c r="Q43">
        <v>390.31701246612704</v>
      </c>
      <c r="S43">
        <v>517.67700764730353</v>
      </c>
      <c r="U43">
        <v>667.97830470612712</v>
      </c>
      <c r="W43">
        <v>265.06838431597572</v>
      </c>
      <c r="Y43">
        <v>361.60317632968997</v>
      </c>
      <c r="AA43">
        <v>397.06231918683284</v>
      </c>
      <c r="AC43">
        <v>524.42231436800932</v>
      </c>
      <c r="AE43">
        <v>674.72361142683292</v>
      </c>
      <c r="AG43">
        <v>280.80447690452445</v>
      </c>
      <c r="AI43">
        <v>377.33926891823876</v>
      </c>
      <c r="AK43">
        <v>412.79841177538157</v>
      </c>
      <c r="AM43">
        <v>540.158406956558</v>
      </c>
      <c r="AO43">
        <v>690.45970401538159</v>
      </c>
      <c r="AQ43" s="366">
        <v>0</v>
      </c>
      <c r="AR43" s="366">
        <v>0</v>
      </c>
      <c r="AS43" s="366">
        <v>0</v>
      </c>
      <c r="AT43" s="366">
        <v>0</v>
      </c>
      <c r="AU43" s="366">
        <v>0</v>
      </c>
      <c r="AV43" s="366">
        <v>0</v>
      </c>
      <c r="AW43" s="366">
        <v>0</v>
      </c>
      <c r="AX43" s="366">
        <v>0</v>
      </c>
      <c r="AY43" s="366">
        <v>0</v>
      </c>
      <c r="AZ43" s="366">
        <v>0</v>
      </c>
      <c r="BH43" s="44"/>
      <c r="BI43" s="44"/>
      <c r="BJ43" s="44"/>
      <c r="BR43" s="44"/>
      <c r="BS43" s="44"/>
      <c r="BT43" s="44"/>
      <c r="CH43" s="33"/>
    </row>
    <row r="44" spans="1:86">
      <c r="A44">
        <v>43</v>
      </c>
      <c r="B44" t="s">
        <v>885</v>
      </c>
      <c r="C44">
        <v>246.97736415715278</v>
      </c>
      <c r="E44">
        <v>344.5961305708671</v>
      </c>
      <c r="G44">
        <v>380.05527342800991</v>
      </c>
      <c r="I44">
        <v>507.31726220918637</v>
      </c>
      <c r="K44">
        <v>657.61855926801002</v>
      </c>
      <c r="M44">
        <v>270.9587239586416</v>
      </c>
      <c r="O44">
        <v>368.5774903723559</v>
      </c>
      <c r="Q44">
        <v>404.03663322949876</v>
      </c>
      <c r="S44">
        <v>531.29862201067522</v>
      </c>
      <c r="U44">
        <v>681.59991906949892</v>
      </c>
      <c r="W44">
        <v>277.6544833035548</v>
      </c>
      <c r="Y44">
        <v>375.2732497172691</v>
      </c>
      <c r="AA44">
        <v>410.7323925744119</v>
      </c>
      <c r="AC44">
        <v>537.99438135558842</v>
      </c>
      <c r="AE44">
        <v>688.29567841441201</v>
      </c>
      <c r="AG44">
        <v>293.0616495566565</v>
      </c>
      <c r="AI44">
        <v>390.6804159703708</v>
      </c>
      <c r="AK44">
        <v>426.13955882751361</v>
      </c>
      <c r="AM44">
        <v>553.40154760869018</v>
      </c>
      <c r="AO44">
        <v>703.70284466751377</v>
      </c>
      <c r="AQ44" s="366">
        <v>0</v>
      </c>
      <c r="AR44" s="366">
        <v>0</v>
      </c>
      <c r="AS44" s="366">
        <v>0</v>
      </c>
      <c r="AT44" s="366">
        <v>0</v>
      </c>
      <c r="AU44" s="366">
        <v>0</v>
      </c>
      <c r="AV44" s="366">
        <v>0</v>
      </c>
      <c r="AW44" s="366">
        <v>0</v>
      </c>
      <c r="AX44" s="366">
        <v>0</v>
      </c>
      <c r="AY44" s="366">
        <v>0</v>
      </c>
      <c r="AZ44" s="366">
        <v>0</v>
      </c>
      <c r="BH44" s="44"/>
      <c r="BI44" s="44"/>
      <c r="BJ44" s="44"/>
      <c r="BR44" s="44"/>
      <c r="BS44" s="44"/>
      <c r="BT44" s="44"/>
      <c r="CH44" s="33"/>
    </row>
    <row r="45" spans="1:86">
      <c r="A45">
        <v>44</v>
      </c>
      <c r="B45" t="s">
        <v>886</v>
      </c>
      <c r="C45">
        <v>260.25332986941402</v>
      </c>
      <c r="E45">
        <v>358.9560706831283</v>
      </c>
      <c r="G45">
        <v>394.41521354027111</v>
      </c>
      <c r="I45">
        <v>521.57919592144765</v>
      </c>
      <c r="K45">
        <v>671.88049298027124</v>
      </c>
      <c r="M45">
        <v>283.79517570024785</v>
      </c>
      <c r="O45">
        <v>382.49791651396214</v>
      </c>
      <c r="Q45">
        <v>417.957059371105</v>
      </c>
      <c r="S45">
        <v>545.12104175228149</v>
      </c>
      <c r="U45">
        <v>695.42233881110508</v>
      </c>
      <c r="W45">
        <v>290.45884554067976</v>
      </c>
      <c r="Y45">
        <v>389.16158635439405</v>
      </c>
      <c r="AA45">
        <v>424.62072921153685</v>
      </c>
      <c r="AC45">
        <v>551.78471159271339</v>
      </c>
      <c r="AE45">
        <v>702.08600865153699</v>
      </c>
      <c r="AG45">
        <v>305.58363978183155</v>
      </c>
      <c r="AI45">
        <v>404.28638059554578</v>
      </c>
      <c r="AK45">
        <v>439.74552345268864</v>
      </c>
      <c r="AM45">
        <v>566.90950583386518</v>
      </c>
      <c r="AO45">
        <v>717.21080289268878</v>
      </c>
      <c r="AQ45" s="366">
        <v>0</v>
      </c>
      <c r="AR45" s="366">
        <v>0</v>
      </c>
      <c r="AS45" s="366">
        <v>0</v>
      </c>
      <c r="AT45" s="366">
        <v>0</v>
      </c>
      <c r="AU45" s="366">
        <v>0</v>
      </c>
      <c r="AV45" s="366">
        <v>0</v>
      </c>
      <c r="AW45" s="366">
        <v>0</v>
      </c>
      <c r="AX45" s="366">
        <v>0</v>
      </c>
      <c r="AY45" s="366">
        <v>0</v>
      </c>
      <c r="AZ45" s="366">
        <v>0</v>
      </c>
      <c r="BH45" s="44"/>
      <c r="BI45" s="44"/>
      <c r="BJ45" s="44"/>
      <c r="BR45" s="44"/>
      <c r="BS45" s="44"/>
      <c r="BT45" s="44"/>
      <c r="CH45" s="33"/>
    </row>
    <row r="46" spans="1:86">
      <c r="A46">
        <v>45</v>
      </c>
      <c r="B46" t="s">
        <v>887</v>
      </c>
      <c r="C46">
        <v>421.55454651746203</v>
      </c>
      <c r="E46">
        <v>421.88044977746193</v>
      </c>
      <c r="G46">
        <v>457.52409263460481</v>
      </c>
      <c r="I46">
        <v>692.43282991401657</v>
      </c>
      <c r="K46">
        <v>842.71965638460483</v>
      </c>
      <c r="M46">
        <v>449.35512721727304</v>
      </c>
      <c r="O46">
        <v>449.681030477273</v>
      </c>
      <c r="Q46">
        <v>485.32467333441588</v>
      </c>
      <c r="S46">
        <v>720.23341061382757</v>
      </c>
      <c r="U46">
        <v>870.52023708441607</v>
      </c>
      <c r="W46">
        <v>456.6020288908249</v>
      </c>
      <c r="Y46">
        <v>456.9279321508248</v>
      </c>
      <c r="AA46">
        <v>492.57157500796774</v>
      </c>
      <c r="AC46">
        <v>727.48031228737955</v>
      </c>
      <c r="AE46">
        <v>877.76713875796781</v>
      </c>
      <c r="AG46">
        <v>474.46290802029642</v>
      </c>
      <c r="AI46">
        <v>474.78881128029639</v>
      </c>
      <c r="AK46">
        <v>510.43245413743921</v>
      </c>
      <c r="AM46">
        <v>745.34119141685096</v>
      </c>
      <c r="AO46">
        <v>895.62801788743946</v>
      </c>
      <c r="AQ46" s="366">
        <v>0</v>
      </c>
      <c r="AR46" s="366">
        <v>0</v>
      </c>
      <c r="AS46" s="366">
        <v>0</v>
      </c>
      <c r="AT46" s="366">
        <v>0</v>
      </c>
      <c r="AU46" s="366">
        <v>0</v>
      </c>
      <c r="AV46" s="366">
        <v>0</v>
      </c>
      <c r="AW46" s="366">
        <v>0</v>
      </c>
      <c r="AX46" s="366">
        <v>0</v>
      </c>
      <c r="AY46" s="366">
        <v>0</v>
      </c>
      <c r="AZ46" s="366">
        <v>0</v>
      </c>
      <c r="BH46" s="44"/>
      <c r="BI46" s="44"/>
      <c r="BJ46" s="44"/>
      <c r="BR46" s="44"/>
      <c r="BS46" s="44"/>
      <c r="BT46" s="44"/>
      <c r="CH46" s="33"/>
    </row>
    <row r="47" spans="1:86">
      <c r="A47">
        <v>46</v>
      </c>
      <c r="B47" t="s">
        <v>888</v>
      </c>
      <c r="C47">
        <v>439.62225113916747</v>
      </c>
      <c r="E47">
        <v>440.3331443991674</v>
      </c>
      <c r="G47">
        <v>475.97678725631033</v>
      </c>
      <c r="I47">
        <v>710.76301653572204</v>
      </c>
      <c r="K47">
        <v>861.04984300631043</v>
      </c>
      <c r="M47">
        <v>466.32436677930787</v>
      </c>
      <c r="O47">
        <v>467.03526003930784</v>
      </c>
      <c r="Q47">
        <v>502.67890289645072</v>
      </c>
      <c r="S47">
        <v>737.46513217586255</v>
      </c>
      <c r="U47">
        <v>887.75195864645082</v>
      </c>
      <c r="W47">
        <v>473.38042175531535</v>
      </c>
      <c r="Y47">
        <v>474.09131501531533</v>
      </c>
      <c r="AA47">
        <v>509.73495787245815</v>
      </c>
      <c r="AC47">
        <v>744.52118715186987</v>
      </c>
      <c r="AE47">
        <v>894.80801362245813</v>
      </c>
      <c r="AG47">
        <v>490.53557635800178</v>
      </c>
      <c r="AI47">
        <v>491.2464696180017</v>
      </c>
      <c r="AK47">
        <v>526.89011247514463</v>
      </c>
      <c r="AM47">
        <v>761.67634175455635</v>
      </c>
      <c r="AO47">
        <v>911.96316822514461</v>
      </c>
      <c r="AQ47" s="366">
        <v>0</v>
      </c>
      <c r="AR47" s="366">
        <v>0</v>
      </c>
      <c r="AS47" s="366">
        <v>0</v>
      </c>
      <c r="AT47" s="366">
        <v>0</v>
      </c>
      <c r="AU47" s="366">
        <v>0</v>
      </c>
      <c r="AV47" s="366">
        <v>0</v>
      </c>
      <c r="AW47" s="366">
        <v>0</v>
      </c>
      <c r="AX47" s="366">
        <v>0</v>
      </c>
      <c r="AY47" s="366">
        <v>0</v>
      </c>
      <c r="AZ47" s="366">
        <v>0</v>
      </c>
      <c r="BH47" s="44"/>
      <c r="BI47" s="44"/>
      <c r="BJ47" s="44"/>
      <c r="BR47" s="44"/>
      <c r="BS47" s="44"/>
      <c r="BT47" s="44"/>
      <c r="CH47" s="33"/>
    </row>
    <row r="48" spans="1:86">
      <c r="A48">
        <v>47</v>
      </c>
      <c r="B48" t="s">
        <v>889</v>
      </c>
      <c r="C48">
        <v>448.80761452932649</v>
      </c>
      <c r="E48">
        <v>449.71100278932636</v>
      </c>
      <c r="G48">
        <v>485.35464564646924</v>
      </c>
      <c r="I48">
        <v>720.07962092588104</v>
      </c>
      <c r="K48">
        <v>870.36644739646931</v>
      </c>
      <c r="M48">
        <v>475.04604023037024</v>
      </c>
      <c r="O48">
        <v>475.94942849037017</v>
      </c>
      <c r="Q48">
        <v>511.5930713475131</v>
      </c>
      <c r="S48">
        <v>746.3180466269248</v>
      </c>
      <c r="U48">
        <v>896.60487309751318</v>
      </c>
      <c r="W48">
        <v>482.0272811286415</v>
      </c>
      <c r="Y48">
        <v>482.93066938864143</v>
      </c>
      <c r="AA48">
        <v>518.57431224578431</v>
      </c>
      <c r="AC48">
        <v>753.29928752519606</v>
      </c>
      <c r="AE48">
        <v>903.58611399578444</v>
      </c>
      <c r="AG48">
        <v>498.88453152403167</v>
      </c>
      <c r="AI48">
        <v>499.78791978403166</v>
      </c>
      <c r="AK48">
        <v>535.43156264117454</v>
      </c>
      <c r="AM48">
        <v>770.15653792058629</v>
      </c>
      <c r="AO48">
        <v>920.44336439117455</v>
      </c>
      <c r="AQ48" s="366">
        <v>0</v>
      </c>
      <c r="AR48" s="366">
        <v>0</v>
      </c>
      <c r="AS48" s="366">
        <v>0</v>
      </c>
      <c r="AT48" s="366">
        <v>0</v>
      </c>
      <c r="AU48" s="366">
        <v>0</v>
      </c>
      <c r="AV48" s="366">
        <v>0</v>
      </c>
      <c r="AW48" s="366">
        <v>0</v>
      </c>
      <c r="AX48" s="366">
        <v>0</v>
      </c>
      <c r="AY48" s="366">
        <v>0</v>
      </c>
      <c r="AZ48" s="366">
        <v>0</v>
      </c>
      <c r="BH48" s="44"/>
      <c r="BI48" s="44"/>
      <c r="BJ48" s="44"/>
      <c r="BR48" s="44"/>
      <c r="BS48" s="44"/>
      <c r="BT48" s="44"/>
      <c r="CH48" s="33"/>
    </row>
    <row r="49" spans="1:86">
      <c r="A49">
        <v>48</v>
      </c>
      <c r="B49" t="s">
        <v>890</v>
      </c>
      <c r="C49">
        <v>458.07404477211981</v>
      </c>
      <c r="E49">
        <v>459.16992803211974</v>
      </c>
      <c r="G49">
        <v>494.81357088926268</v>
      </c>
      <c r="I49">
        <v>729.47729216867435</v>
      </c>
      <c r="K49">
        <v>879.76411863926273</v>
      </c>
      <c r="M49">
        <v>483.89455057695193</v>
      </c>
      <c r="O49">
        <v>484.99043383695187</v>
      </c>
      <c r="Q49">
        <v>520.6340766940948</v>
      </c>
      <c r="S49">
        <v>755.29779797350659</v>
      </c>
      <c r="U49">
        <v>905.58462444409486</v>
      </c>
      <c r="W49">
        <v>490.81200450352867</v>
      </c>
      <c r="Y49">
        <v>491.90788776352861</v>
      </c>
      <c r="AA49">
        <v>527.55153062067154</v>
      </c>
      <c r="AC49">
        <v>762.2152519000831</v>
      </c>
      <c r="AE49">
        <v>912.5020783706716</v>
      </c>
      <c r="AG49">
        <v>507.40075630773322</v>
      </c>
      <c r="AI49">
        <v>508.49663956773315</v>
      </c>
      <c r="AK49">
        <v>544.14028242487609</v>
      </c>
      <c r="AM49">
        <v>778.80400370428788</v>
      </c>
      <c r="AO49">
        <v>929.09083017487615</v>
      </c>
      <c r="AQ49" s="366">
        <v>0</v>
      </c>
      <c r="AR49" s="366">
        <v>0</v>
      </c>
      <c r="AS49" s="366">
        <v>0</v>
      </c>
      <c r="AT49" s="366">
        <v>0</v>
      </c>
      <c r="AU49" s="366">
        <v>0</v>
      </c>
      <c r="AV49" s="366">
        <v>0</v>
      </c>
      <c r="AW49" s="366">
        <v>0</v>
      </c>
      <c r="AX49" s="366">
        <v>0</v>
      </c>
      <c r="AY49" s="366">
        <v>0</v>
      </c>
      <c r="AZ49" s="366">
        <v>0</v>
      </c>
      <c r="BH49" s="44"/>
      <c r="BI49" s="44"/>
      <c r="BJ49" s="44"/>
      <c r="BR49" s="44"/>
      <c r="BS49" s="44"/>
      <c r="BT49" s="44"/>
      <c r="CH49" s="33"/>
    </row>
    <row r="50" spans="1:86">
      <c r="A50">
        <v>49</v>
      </c>
      <c r="B50" t="s">
        <v>891</v>
      </c>
      <c r="C50">
        <v>461.337927388418</v>
      </c>
      <c r="E50">
        <v>462.81880064841795</v>
      </c>
      <c r="G50">
        <v>498.46244350556088</v>
      </c>
      <c r="I50">
        <v>733.00365678497258</v>
      </c>
      <c r="K50">
        <v>883.29048325556084</v>
      </c>
      <c r="M50">
        <v>486.4352315603403</v>
      </c>
      <c r="O50">
        <v>487.91610482034019</v>
      </c>
      <c r="Q50">
        <v>523.55974767748307</v>
      </c>
      <c r="S50">
        <v>758.10096095689494</v>
      </c>
      <c r="U50">
        <v>908.3877874274832</v>
      </c>
      <c r="W50">
        <v>493.25224878987922</v>
      </c>
      <c r="Y50">
        <v>494.73312204987917</v>
      </c>
      <c r="AA50">
        <v>530.37676490702211</v>
      </c>
      <c r="AC50">
        <v>764.91797818643386</v>
      </c>
      <c r="AE50">
        <v>915.20480465702212</v>
      </c>
      <c r="AG50">
        <v>509.37636940198331</v>
      </c>
      <c r="AI50">
        <v>510.85724266198321</v>
      </c>
      <c r="AK50">
        <v>546.50088551912609</v>
      </c>
      <c r="AM50">
        <v>781.04209879853795</v>
      </c>
      <c r="AO50">
        <v>931.32892526912622</v>
      </c>
      <c r="AQ50" s="366">
        <v>0</v>
      </c>
      <c r="AR50" s="366">
        <v>0</v>
      </c>
      <c r="AS50" s="366">
        <v>0</v>
      </c>
      <c r="AT50" s="366">
        <v>0</v>
      </c>
      <c r="AU50" s="366">
        <v>0</v>
      </c>
      <c r="AV50" s="366">
        <v>0</v>
      </c>
      <c r="AW50" s="366">
        <v>0</v>
      </c>
      <c r="AX50" s="366">
        <v>0</v>
      </c>
      <c r="AY50" s="366">
        <v>0</v>
      </c>
      <c r="AZ50" s="366">
        <v>0</v>
      </c>
      <c r="BH50" s="44"/>
      <c r="BI50" s="44"/>
      <c r="BJ50" s="44"/>
      <c r="BR50" s="44"/>
      <c r="BS50" s="44"/>
      <c r="BT50" s="44"/>
      <c r="CH50" s="33"/>
    </row>
    <row r="51" spans="1:86">
      <c r="A51">
        <v>50</v>
      </c>
      <c r="B51" t="s">
        <v>892</v>
      </c>
      <c r="C51">
        <v>479.29747339745211</v>
      </c>
      <c r="E51">
        <v>481.16333665745202</v>
      </c>
      <c r="G51">
        <v>516.8069795145949</v>
      </c>
      <c r="I51">
        <v>751.22568479400672</v>
      </c>
      <c r="K51">
        <v>901.51251126459499</v>
      </c>
      <c r="M51">
        <v>503.79080929298425</v>
      </c>
      <c r="O51">
        <v>505.65667255298416</v>
      </c>
      <c r="Q51">
        <v>541.30031541012704</v>
      </c>
      <c r="S51">
        <v>775.71902068953887</v>
      </c>
      <c r="U51">
        <v>926.00584716012713</v>
      </c>
      <c r="W51">
        <v>510.53611601368999</v>
      </c>
      <c r="Y51">
        <v>512.40197927369002</v>
      </c>
      <c r="AA51">
        <v>548.04562213083284</v>
      </c>
      <c r="AC51">
        <v>782.46432741024455</v>
      </c>
      <c r="AE51">
        <v>932.75115388083282</v>
      </c>
      <c r="AG51">
        <v>526.27220860223872</v>
      </c>
      <c r="AI51">
        <v>528.13807186223869</v>
      </c>
      <c r="AK51">
        <v>563.78171471938163</v>
      </c>
      <c r="AM51">
        <v>798.20041999879334</v>
      </c>
      <c r="AO51">
        <v>948.4872464693816</v>
      </c>
      <c r="AQ51" s="366">
        <v>0</v>
      </c>
      <c r="AR51" s="366">
        <v>0</v>
      </c>
      <c r="AS51" s="366">
        <v>0</v>
      </c>
      <c r="AT51" s="366">
        <v>0</v>
      </c>
      <c r="AU51" s="366">
        <v>0</v>
      </c>
      <c r="AV51" s="366">
        <v>0</v>
      </c>
      <c r="AW51" s="366">
        <v>0</v>
      </c>
      <c r="AX51" s="366">
        <v>0</v>
      </c>
      <c r="AY51" s="366">
        <v>0</v>
      </c>
      <c r="AZ51" s="366">
        <v>0</v>
      </c>
      <c r="BH51" s="44"/>
      <c r="BI51" s="44"/>
      <c r="BJ51" s="44"/>
      <c r="BR51" s="44"/>
      <c r="BS51" s="44"/>
      <c r="BT51" s="44"/>
      <c r="CH51" s="33"/>
    </row>
    <row r="52" spans="1:86">
      <c r="A52">
        <v>51</v>
      </c>
      <c r="B52" t="s">
        <v>893</v>
      </c>
      <c r="C52">
        <v>497.41995385486717</v>
      </c>
      <c r="E52">
        <v>510.03079207486712</v>
      </c>
      <c r="G52">
        <v>545.67443493200994</v>
      </c>
      <c r="I52">
        <v>769.61064725142171</v>
      </c>
      <c r="K52">
        <v>919.89747372200998</v>
      </c>
      <c r="M52">
        <v>521.40131365635602</v>
      </c>
      <c r="O52">
        <v>534.01215187635592</v>
      </c>
      <c r="Q52">
        <v>569.65579473349885</v>
      </c>
      <c r="S52">
        <v>793.5920070529105</v>
      </c>
      <c r="U52">
        <v>943.87883352349888</v>
      </c>
      <c r="W52">
        <v>528.09707300126911</v>
      </c>
      <c r="Y52">
        <v>540.70791122126911</v>
      </c>
      <c r="AA52">
        <v>576.35155407841194</v>
      </c>
      <c r="AC52">
        <v>800.2877663978237</v>
      </c>
      <c r="AE52">
        <v>950.57459286841197</v>
      </c>
      <c r="AG52">
        <v>543.50423925437087</v>
      </c>
      <c r="AI52">
        <v>556.11507747437076</v>
      </c>
      <c r="AK52">
        <v>591.7587203315137</v>
      </c>
      <c r="AM52">
        <v>815.69493265092547</v>
      </c>
      <c r="AO52">
        <v>965.98175912151373</v>
      </c>
      <c r="AQ52" s="366">
        <v>0</v>
      </c>
      <c r="AR52" s="366">
        <v>0</v>
      </c>
      <c r="AS52" s="366">
        <v>0</v>
      </c>
      <c r="AT52" s="366">
        <v>0</v>
      </c>
      <c r="AU52" s="366">
        <v>0</v>
      </c>
      <c r="AV52" s="366">
        <v>0</v>
      </c>
      <c r="AW52" s="366">
        <v>0</v>
      </c>
      <c r="AX52" s="366">
        <v>0</v>
      </c>
      <c r="AY52" s="366">
        <v>0</v>
      </c>
      <c r="AZ52" s="366">
        <v>0</v>
      </c>
      <c r="BH52" s="44"/>
      <c r="BI52" s="44"/>
      <c r="BJ52" s="44"/>
      <c r="BR52" s="44"/>
      <c r="BS52" s="44"/>
      <c r="BT52" s="44"/>
      <c r="CH52" s="33"/>
    </row>
    <row r="53" spans="1:86">
      <c r="A53">
        <v>52</v>
      </c>
      <c r="B53" t="s">
        <v>894</v>
      </c>
      <c r="C53">
        <v>515.67077756712831</v>
      </c>
      <c r="E53">
        <v>518.3066208271282</v>
      </c>
      <c r="G53">
        <v>553.95026368427114</v>
      </c>
      <c r="I53">
        <v>788.12395296368288</v>
      </c>
      <c r="K53">
        <v>938.41077943427126</v>
      </c>
      <c r="M53">
        <v>539.21262339796215</v>
      </c>
      <c r="O53">
        <v>541.84846665796215</v>
      </c>
      <c r="Q53">
        <v>577.49210951510497</v>
      </c>
      <c r="S53">
        <v>811.66579879451683</v>
      </c>
      <c r="U53">
        <v>961.9526252651051</v>
      </c>
      <c r="W53">
        <v>545.87629323839406</v>
      </c>
      <c r="Y53">
        <v>548.51213649839406</v>
      </c>
      <c r="AA53">
        <v>584.15577935553688</v>
      </c>
      <c r="AC53">
        <v>818.32946863494874</v>
      </c>
      <c r="AE53">
        <v>968.61629510553689</v>
      </c>
      <c r="AG53">
        <v>561.00108747954584</v>
      </c>
      <c r="AI53">
        <v>563.63693073954585</v>
      </c>
      <c r="AK53">
        <v>599.28057359668867</v>
      </c>
      <c r="AM53">
        <v>833.45426287610042</v>
      </c>
      <c r="AO53">
        <v>983.7410893466888</v>
      </c>
      <c r="AQ53" s="366">
        <v>0</v>
      </c>
      <c r="AR53" s="366">
        <v>0</v>
      </c>
      <c r="AS53" s="366">
        <v>0</v>
      </c>
      <c r="AT53" s="366">
        <v>0</v>
      </c>
      <c r="AU53" s="366">
        <v>0</v>
      </c>
      <c r="AV53" s="366">
        <v>0</v>
      </c>
      <c r="AW53" s="366">
        <v>0</v>
      </c>
      <c r="AX53" s="366">
        <v>0</v>
      </c>
      <c r="AY53" s="366">
        <v>0</v>
      </c>
      <c r="AZ53" s="366">
        <v>0</v>
      </c>
      <c r="BH53" s="44"/>
      <c r="BI53" s="44"/>
      <c r="BJ53" s="44"/>
      <c r="BR53" s="44"/>
      <c r="BS53" s="44"/>
      <c r="BT53" s="44"/>
      <c r="CH53" s="33"/>
    </row>
    <row r="54" spans="1:86">
      <c r="A54">
        <v>53</v>
      </c>
      <c r="B54" t="s">
        <v>34</v>
      </c>
      <c r="C54">
        <v>225.68617943748308</v>
      </c>
      <c r="E54">
        <v>360.94891788776886</v>
      </c>
      <c r="G54">
        <v>415.22047145919731</v>
      </c>
      <c r="I54">
        <v>585.52576498860913</v>
      </c>
      <c r="K54">
        <v>809.16979145919743</v>
      </c>
      <c r="M54">
        <v>253.5001714581355</v>
      </c>
      <c r="O54">
        <v>388.76290990842119</v>
      </c>
      <c r="Q54">
        <v>443.03446347984982</v>
      </c>
      <c r="S54">
        <v>613.33975700926146</v>
      </c>
      <c r="U54">
        <v>836.98378347984999</v>
      </c>
      <c r="W54">
        <v>260.75030424198906</v>
      </c>
      <c r="Y54">
        <v>396.01304269227478</v>
      </c>
      <c r="AA54">
        <v>450.28459626370335</v>
      </c>
      <c r="AC54">
        <v>620.58988979311505</v>
      </c>
      <c r="AE54">
        <v>844.23391626370335</v>
      </c>
      <c r="AG54">
        <v>278.61979966559858</v>
      </c>
      <c r="AI54">
        <v>413.8825381158843</v>
      </c>
      <c r="AK54">
        <v>468.15409168731281</v>
      </c>
      <c r="AM54">
        <v>638.45938521672463</v>
      </c>
      <c r="AO54">
        <v>862.10341168731304</v>
      </c>
      <c r="AQ54" s="366">
        <v>0</v>
      </c>
      <c r="AR54" s="366">
        <v>0</v>
      </c>
      <c r="AS54" s="366">
        <v>0</v>
      </c>
      <c r="AT54" s="366">
        <v>0</v>
      </c>
      <c r="AU54" s="366">
        <v>0</v>
      </c>
      <c r="AV54" s="366">
        <v>0</v>
      </c>
      <c r="AW54" s="366">
        <v>0</v>
      </c>
      <c r="AX54" s="366">
        <v>0</v>
      </c>
      <c r="AY54" s="366">
        <v>0</v>
      </c>
      <c r="AZ54" s="366">
        <v>0</v>
      </c>
      <c r="BH54" s="44"/>
      <c r="BI54" s="44"/>
      <c r="BJ54" s="44"/>
      <c r="BR54" s="44"/>
      <c r="BS54" s="44"/>
      <c r="BT54" s="44"/>
      <c r="CH54" s="33"/>
    </row>
    <row r="55" spans="1:86">
      <c r="A55">
        <v>54</v>
      </c>
      <c r="B55" t="s">
        <v>35</v>
      </c>
      <c r="C55">
        <v>242.97311420485144</v>
      </c>
      <c r="E55">
        <v>379.40504145513722</v>
      </c>
      <c r="G55">
        <v>433.67659502656568</v>
      </c>
      <c r="I55">
        <v>603.85938055597751</v>
      </c>
      <c r="K55">
        <v>827.50340702656581</v>
      </c>
      <c r="M55">
        <v>269.69057713577581</v>
      </c>
      <c r="O55">
        <v>406.12250438606151</v>
      </c>
      <c r="Q55">
        <v>460.39405795749008</v>
      </c>
      <c r="S55">
        <v>630.57684348690179</v>
      </c>
      <c r="U55">
        <v>854.22086995749021</v>
      </c>
      <c r="W55">
        <v>276.75032964388635</v>
      </c>
      <c r="Y55">
        <v>413.18225689417199</v>
      </c>
      <c r="AA55">
        <v>467.45381046560061</v>
      </c>
      <c r="AC55">
        <v>637.63659599501227</v>
      </c>
      <c r="AE55">
        <v>861.28062246560069</v>
      </c>
      <c r="AG55">
        <v>293.91534433218101</v>
      </c>
      <c r="AI55">
        <v>430.34727158246665</v>
      </c>
      <c r="AK55">
        <v>484.61882515389527</v>
      </c>
      <c r="AM55">
        <v>654.80161068330699</v>
      </c>
      <c r="AO55">
        <v>878.4456371538954</v>
      </c>
      <c r="AQ55" s="366">
        <v>0</v>
      </c>
      <c r="AR55" s="366">
        <v>0</v>
      </c>
      <c r="AS55" s="366">
        <v>0</v>
      </c>
      <c r="AT55" s="366">
        <v>0</v>
      </c>
      <c r="AU55" s="366">
        <v>0</v>
      </c>
      <c r="AV55" s="366">
        <v>0</v>
      </c>
      <c r="AW55" s="366">
        <v>0</v>
      </c>
      <c r="AX55" s="366">
        <v>0</v>
      </c>
      <c r="AY55" s="366">
        <v>0</v>
      </c>
      <c r="AZ55" s="366">
        <v>0</v>
      </c>
      <c r="BH55" s="44"/>
      <c r="BI55" s="44"/>
      <c r="BJ55" s="44"/>
      <c r="BR55" s="44"/>
      <c r="BS55" s="44"/>
      <c r="BT55" s="44"/>
      <c r="CH55" s="33"/>
    </row>
    <row r="56" spans="1:86">
      <c r="A56">
        <v>55</v>
      </c>
      <c r="B56" t="s">
        <v>36</v>
      </c>
      <c r="C56">
        <v>251.76771801923357</v>
      </c>
      <c r="E56">
        <v>388.78423966951931</v>
      </c>
      <c r="G56">
        <v>443.05579324094788</v>
      </c>
      <c r="I56">
        <v>613.17732477035963</v>
      </c>
      <c r="K56">
        <v>836.82135124094793</v>
      </c>
      <c r="M56">
        <v>278.02224747082465</v>
      </c>
      <c r="O56">
        <v>415.03876912111036</v>
      </c>
      <c r="Q56">
        <v>469.31032269253893</v>
      </c>
      <c r="S56">
        <v>639.43185422195074</v>
      </c>
      <c r="U56">
        <v>863.07588069253904</v>
      </c>
      <c r="W56">
        <v>285.00736815058093</v>
      </c>
      <c r="Y56">
        <v>422.02388980086664</v>
      </c>
      <c r="AA56">
        <v>476.29544337229515</v>
      </c>
      <c r="AC56">
        <v>646.41697490170691</v>
      </c>
      <c r="AE56">
        <v>870.06100137229532</v>
      </c>
      <c r="AG56">
        <v>301.87496462993096</v>
      </c>
      <c r="AI56">
        <v>438.89148628021672</v>
      </c>
      <c r="AK56">
        <v>493.16303985164524</v>
      </c>
      <c r="AM56">
        <v>663.28457138105694</v>
      </c>
      <c r="AO56">
        <v>886.92859785164524</v>
      </c>
      <c r="AQ56" s="366">
        <v>0</v>
      </c>
      <c r="AR56" s="366">
        <v>0</v>
      </c>
      <c r="AS56" s="366">
        <v>0</v>
      </c>
      <c r="AT56" s="366">
        <v>0</v>
      </c>
      <c r="AU56" s="366">
        <v>0</v>
      </c>
      <c r="AV56" s="366">
        <v>0</v>
      </c>
      <c r="AW56" s="366">
        <v>0</v>
      </c>
      <c r="AX56" s="366">
        <v>0</v>
      </c>
      <c r="AY56" s="366">
        <v>0</v>
      </c>
      <c r="AZ56" s="366">
        <v>0</v>
      </c>
      <c r="BH56" s="44"/>
      <c r="BI56" s="44"/>
      <c r="BJ56" s="44"/>
      <c r="BR56" s="44"/>
      <c r="BS56" s="44"/>
      <c r="BT56" s="44"/>
      <c r="CH56" s="33"/>
    </row>
    <row r="57" spans="1:86">
      <c r="A57">
        <v>56</v>
      </c>
      <c r="B57" t="s">
        <v>37</v>
      </c>
      <c r="C57">
        <v>260.64320168431328</v>
      </c>
      <c r="E57">
        <v>398.24431773459901</v>
      </c>
      <c r="G57">
        <v>452.51587130602752</v>
      </c>
      <c r="I57">
        <v>622.57614883543931</v>
      </c>
      <c r="K57">
        <v>846.22017530602773</v>
      </c>
      <c r="M57">
        <v>286.48046211885929</v>
      </c>
      <c r="O57">
        <v>424.08157816914502</v>
      </c>
      <c r="Q57">
        <v>478.35313174057353</v>
      </c>
      <c r="S57">
        <v>648.41340926998532</v>
      </c>
      <c r="U57">
        <v>872.05743574057374</v>
      </c>
      <c r="W57">
        <v>293.40195263939341</v>
      </c>
      <c r="Y57">
        <v>431.00306868967914</v>
      </c>
      <c r="AA57">
        <v>485.27462226110771</v>
      </c>
      <c r="AC57">
        <v>655.33489979051944</v>
      </c>
      <c r="AE57">
        <v>878.97892626110786</v>
      </c>
      <c r="AG57">
        <v>310.0014686941513</v>
      </c>
      <c r="AI57">
        <v>447.60258474443702</v>
      </c>
      <c r="AK57">
        <v>501.87413831586548</v>
      </c>
      <c r="AM57">
        <v>671.93441584527727</v>
      </c>
      <c r="AO57">
        <v>895.57844231586569</v>
      </c>
      <c r="AQ57" s="366">
        <v>0</v>
      </c>
      <c r="AR57" s="366">
        <v>0</v>
      </c>
      <c r="AS57" s="366">
        <v>0</v>
      </c>
      <c r="AT57" s="366">
        <v>0</v>
      </c>
      <c r="AU57" s="366">
        <v>0</v>
      </c>
      <c r="AV57" s="366">
        <v>0</v>
      </c>
      <c r="AW57" s="366">
        <v>0</v>
      </c>
      <c r="AX57" s="366">
        <v>0</v>
      </c>
      <c r="AY57" s="366">
        <v>0</v>
      </c>
      <c r="AZ57" s="366">
        <v>0</v>
      </c>
      <c r="BH57" s="44"/>
      <c r="BI57" s="44"/>
      <c r="BJ57" s="44"/>
      <c r="BR57" s="44"/>
      <c r="BS57" s="44"/>
      <c r="BT57" s="44"/>
      <c r="CH57" s="33"/>
    </row>
    <row r="58" spans="1:86">
      <c r="A58">
        <v>57</v>
      </c>
      <c r="B58" t="s">
        <v>38</v>
      </c>
      <c r="C58">
        <v>263.12475778591744</v>
      </c>
      <c r="E58">
        <v>401.89506263620314</v>
      </c>
      <c r="G58">
        <v>456.16661620763165</v>
      </c>
      <c r="I58">
        <v>626.10438573704346</v>
      </c>
      <c r="K58">
        <v>849.74841220763187</v>
      </c>
      <c r="M58">
        <v>288.23987367285974</v>
      </c>
      <c r="O58">
        <v>427.0101785231455</v>
      </c>
      <c r="Q58">
        <v>481.28173209457401</v>
      </c>
      <c r="S58">
        <v>651.21950162398593</v>
      </c>
      <c r="U58">
        <v>874.86352809457412</v>
      </c>
      <c r="W58">
        <v>295.06118217367424</v>
      </c>
      <c r="Y58">
        <v>433.83148702395999</v>
      </c>
      <c r="AA58">
        <v>488.10304059538845</v>
      </c>
      <c r="AC58">
        <v>658.04081012480026</v>
      </c>
      <c r="AE58">
        <v>881.68483659538867</v>
      </c>
      <c r="AG58">
        <v>311.19674617584622</v>
      </c>
      <c r="AI58">
        <v>449.96705102613191</v>
      </c>
      <c r="AK58">
        <v>504.23860459756048</v>
      </c>
      <c r="AM58">
        <v>674.17637412697229</v>
      </c>
      <c r="AO58">
        <v>897.82040059756059</v>
      </c>
      <c r="AQ58" s="366">
        <v>0</v>
      </c>
      <c r="AR58" s="366">
        <v>0</v>
      </c>
      <c r="AS58" s="366">
        <v>0</v>
      </c>
      <c r="AT58" s="366">
        <v>0</v>
      </c>
      <c r="AU58" s="366">
        <v>0</v>
      </c>
      <c r="AV58" s="366">
        <v>0</v>
      </c>
      <c r="AW58" s="366">
        <v>0</v>
      </c>
      <c r="AX58" s="366">
        <v>0</v>
      </c>
      <c r="AY58" s="366">
        <v>0</v>
      </c>
      <c r="AZ58" s="366">
        <v>0</v>
      </c>
      <c r="BH58" s="44"/>
      <c r="BI58" s="44"/>
      <c r="BJ58" s="44"/>
      <c r="BR58" s="44"/>
      <c r="BS58" s="44"/>
      <c r="BT58" s="44"/>
      <c r="CH58" s="33"/>
    </row>
    <row r="59" spans="1:86">
      <c r="A59">
        <v>58</v>
      </c>
      <c r="B59" t="s">
        <v>39</v>
      </c>
      <c r="C59">
        <v>280.30154945304508</v>
      </c>
      <c r="E59">
        <v>420.24104310333075</v>
      </c>
      <c r="G59">
        <v>474.51259667475932</v>
      </c>
      <c r="I59">
        <v>644.32785820417098</v>
      </c>
      <c r="K59">
        <v>867.97188467475939</v>
      </c>
      <c r="M59">
        <v>304.81351259925395</v>
      </c>
      <c r="O59">
        <v>444.75300624953962</v>
      </c>
      <c r="Q59">
        <v>499.02455982096819</v>
      </c>
      <c r="S59">
        <v>668.83982135037991</v>
      </c>
      <c r="U59">
        <v>892.48384782096832</v>
      </c>
      <c r="W59">
        <v>311.56330707342306</v>
      </c>
      <c r="Y59">
        <v>451.50280072370884</v>
      </c>
      <c r="AA59">
        <v>505.7743542951373</v>
      </c>
      <c r="AC59">
        <v>675.58961582454901</v>
      </c>
      <c r="AE59">
        <v>899.23364229513754</v>
      </c>
      <c r="AG59">
        <v>327.31136700454067</v>
      </c>
      <c r="AI59">
        <v>467.2508606548264</v>
      </c>
      <c r="AK59">
        <v>521.52241422625491</v>
      </c>
      <c r="AM59">
        <v>691.33767575566674</v>
      </c>
      <c r="AO59">
        <v>914.98170222625504</v>
      </c>
      <c r="AQ59" s="366">
        <v>0</v>
      </c>
      <c r="AR59" s="366">
        <v>0</v>
      </c>
      <c r="AS59" s="366">
        <v>0</v>
      </c>
      <c r="AT59" s="366">
        <v>0</v>
      </c>
      <c r="AU59" s="366">
        <v>0</v>
      </c>
      <c r="AV59" s="366">
        <v>0</v>
      </c>
      <c r="AW59" s="366">
        <v>0</v>
      </c>
      <c r="AX59" s="366">
        <v>0</v>
      </c>
      <c r="AY59" s="366">
        <v>0</v>
      </c>
      <c r="AZ59" s="366">
        <v>0</v>
      </c>
      <c r="BH59" s="44"/>
      <c r="BI59" s="44"/>
      <c r="BJ59" s="44"/>
      <c r="BR59" s="44"/>
      <c r="BS59" s="44"/>
      <c r="BT59" s="44"/>
      <c r="CH59" s="33"/>
    </row>
    <row r="60" spans="1:86">
      <c r="A60">
        <v>59</v>
      </c>
      <c r="B60" t="s">
        <v>40</v>
      </c>
      <c r="C60">
        <v>297.64097062175682</v>
      </c>
      <c r="E60">
        <v>438.74965307204252</v>
      </c>
      <c r="G60">
        <v>493.02120664347103</v>
      </c>
      <c r="I60">
        <v>662.71396017288282</v>
      </c>
      <c r="K60">
        <v>886.35798664347124</v>
      </c>
      <c r="M60">
        <v>321.64160103775384</v>
      </c>
      <c r="O60">
        <v>462.7502834880396</v>
      </c>
      <c r="Q60">
        <v>517.02183705946811</v>
      </c>
      <c r="S60">
        <v>686.7145905888799</v>
      </c>
      <c r="U60">
        <v>910.35861705946832</v>
      </c>
      <c r="W60">
        <v>328.34200313797754</v>
      </c>
      <c r="Y60">
        <v>469.45068558826335</v>
      </c>
      <c r="AA60">
        <v>523.72223915969175</v>
      </c>
      <c r="AC60">
        <v>693.41499268910354</v>
      </c>
      <c r="AE60">
        <v>917.05901915969184</v>
      </c>
      <c r="AG60">
        <v>343.76155007190744</v>
      </c>
      <c r="AI60">
        <v>484.87023252219313</v>
      </c>
      <c r="AK60">
        <v>539.1417860936217</v>
      </c>
      <c r="AM60">
        <v>708.83453962303349</v>
      </c>
      <c r="AO60">
        <v>932.47856609362191</v>
      </c>
      <c r="AQ60" s="366">
        <v>0</v>
      </c>
      <c r="AR60" s="366">
        <v>0</v>
      </c>
      <c r="AS60" s="366">
        <v>0</v>
      </c>
      <c r="AT60" s="366">
        <v>0</v>
      </c>
      <c r="AU60" s="366">
        <v>0</v>
      </c>
      <c r="AV60" s="366">
        <v>0</v>
      </c>
      <c r="AW60" s="366">
        <v>0</v>
      </c>
      <c r="AX60" s="366">
        <v>0</v>
      </c>
      <c r="AY60" s="366">
        <v>0</v>
      </c>
      <c r="AZ60" s="366">
        <v>0</v>
      </c>
      <c r="BH60" s="44"/>
      <c r="BI60" s="44"/>
      <c r="BJ60" s="44"/>
      <c r="BR60" s="44"/>
      <c r="BS60" s="44"/>
      <c r="BT60" s="44"/>
      <c r="CH60" s="33"/>
    </row>
    <row r="61" spans="1:86">
      <c r="A61">
        <v>60</v>
      </c>
      <c r="B61" t="s">
        <v>41</v>
      </c>
      <c r="C61">
        <v>315.10851158716184</v>
      </c>
      <c r="E61">
        <v>457.38638283744757</v>
      </c>
      <c r="G61">
        <v>511.65793640887608</v>
      </c>
      <c r="I61">
        <v>681.22818193828778</v>
      </c>
      <c r="K61">
        <v>904.87220840887619</v>
      </c>
      <c r="M61">
        <v>338.67014523269489</v>
      </c>
      <c r="O61">
        <v>480.94801648298073</v>
      </c>
      <c r="Q61">
        <v>535.21957005440913</v>
      </c>
      <c r="S61">
        <v>704.78981558382111</v>
      </c>
      <c r="U61">
        <v>928.43384205440941</v>
      </c>
      <c r="W61">
        <v>345.33858243442404</v>
      </c>
      <c r="Y61">
        <v>487.61645368470977</v>
      </c>
      <c r="AA61">
        <v>541.88800725613828</v>
      </c>
      <c r="AC61">
        <v>711.45825278555014</v>
      </c>
      <c r="AE61">
        <v>935.10227925613844</v>
      </c>
      <c r="AG61">
        <v>360.47608963903502</v>
      </c>
      <c r="AI61">
        <v>502.75396088932075</v>
      </c>
      <c r="AK61">
        <v>557.02551446074926</v>
      </c>
      <c r="AM61">
        <v>726.59575999016101</v>
      </c>
      <c r="AO61">
        <v>950.23978646074943</v>
      </c>
      <c r="AQ61" s="366">
        <v>0</v>
      </c>
      <c r="AR61" s="366">
        <v>0</v>
      </c>
      <c r="AS61" s="366">
        <v>0</v>
      </c>
      <c r="AT61" s="366">
        <v>0</v>
      </c>
      <c r="AU61" s="366">
        <v>0</v>
      </c>
      <c r="AV61" s="366">
        <v>0</v>
      </c>
      <c r="AW61" s="366">
        <v>0</v>
      </c>
      <c r="AX61" s="366">
        <v>0</v>
      </c>
      <c r="AY61" s="366">
        <v>0</v>
      </c>
      <c r="AZ61" s="366">
        <v>0</v>
      </c>
      <c r="BH61" s="44"/>
      <c r="BI61" s="44"/>
      <c r="BJ61" s="44"/>
      <c r="BR61" s="44"/>
      <c r="BS61" s="44"/>
      <c r="BT61" s="44"/>
      <c r="CH61" s="33"/>
    </row>
    <row r="62" spans="1:86">
      <c r="A62">
        <v>61</v>
      </c>
      <c r="B62" t="s">
        <v>42</v>
      </c>
      <c r="C62">
        <v>247.89949678549681</v>
      </c>
      <c r="E62">
        <v>423.19047610206815</v>
      </c>
      <c r="G62">
        <v>497.35727967349675</v>
      </c>
      <c r="I62">
        <v>688.89310830879094</v>
      </c>
      <c r="K62">
        <v>984.07194507349686</v>
      </c>
      <c r="M62">
        <v>275.74035030397664</v>
      </c>
      <c r="O62">
        <v>451.03132962054798</v>
      </c>
      <c r="Q62">
        <v>525.19813319197658</v>
      </c>
      <c r="S62">
        <v>716.73396182727083</v>
      </c>
      <c r="U62">
        <v>1011.9127985919768</v>
      </c>
      <c r="W62">
        <v>282.99695466981501</v>
      </c>
      <c r="Y62">
        <v>458.28793398638635</v>
      </c>
      <c r="AA62">
        <v>532.45473755781495</v>
      </c>
      <c r="AC62">
        <v>723.9905661931092</v>
      </c>
      <c r="AE62">
        <v>1019.1694029578151</v>
      </c>
      <c r="AG62">
        <v>300.88370764538411</v>
      </c>
      <c r="AI62">
        <v>476.17468696195539</v>
      </c>
      <c r="AK62">
        <v>550.3414905333841</v>
      </c>
      <c r="AM62">
        <v>741.87731916867813</v>
      </c>
      <c r="AO62">
        <v>1037.0561559333842</v>
      </c>
      <c r="AQ62" s="366">
        <v>0</v>
      </c>
      <c r="AR62" s="366">
        <v>0</v>
      </c>
      <c r="AS62" s="366">
        <v>0</v>
      </c>
      <c r="AT62" s="366">
        <v>0</v>
      </c>
      <c r="AU62" s="366">
        <v>0</v>
      </c>
      <c r="AV62" s="366">
        <v>0</v>
      </c>
      <c r="AW62" s="366">
        <v>0</v>
      </c>
      <c r="AX62" s="366">
        <v>0</v>
      </c>
      <c r="AY62" s="366">
        <v>0</v>
      </c>
      <c r="AZ62" s="366">
        <v>0</v>
      </c>
      <c r="BH62" s="44"/>
      <c r="BI62" s="44"/>
      <c r="BJ62" s="44"/>
      <c r="BR62" s="44"/>
      <c r="BS62" s="44"/>
      <c r="BT62" s="44"/>
      <c r="CH62" s="33"/>
    </row>
    <row r="63" spans="1:86">
      <c r="A63">
        <v>62</v>
      </c>
      <c r="B63" t="s">
        <v>43</v>
      </c>
      <c r="C63">
        <v>268.87701687226712</v>
      </c>
      <c r="E63">
        <v>444.96562658883846</v>
      </c>
      <c r="G63">
        <v>519.13243016026706</v>
      </c>
      <c r="I63">
        <v>710.54575079556128</v>
      </c>
      <c r="K63">
        <v>1005.7245875602672</v>
      </c>
      <c r="M63">
        <v>295.62522737166262</v>
      </c>
      <c r="O63">
        <v>471.71383708823407</v>
      </c>
      <c r="Q63">
        <v>545.88064065966262</v>
      </c>
      <c r="S63">
        <v>737.29396129495683</v>
      </c>
      <c r="U63">
        <v>1032.4727980596626</v>
      </c>
      <c r="W63">
        <v>302.69238770980081</v>
      </c>
      <c r="Y63">
        <v>478.78099742637221</v>
      </c>
      <c r="AA63">
        <v>552.94780099780075</v>
      </c>
      <c r="AC63">
        <v>744.36112163309497</v>
      </c>
      <c r="AE63">
        <v>1039.5399583978008</v>
      </c>
      <c r="AG63">
        <v>319.87715661150258</v>
      </c>
      <c r="AI63">
        <v>495.96576632807398</v>
      </c>
      <c r="AK63">
        <v>570.13256989950264</v>
      </c>
      <c r="AM63">
        <v>761.54589053479685</v>
      </c>
      <c r="AO63">
        <v>1056.7247272995028</v>
      </c>
      <c r="AQ63" s="366">
        <v>0</v>
      </c>
      <c r="AR63" s="366">
        <v>0</v>
      </c>
      <c r="AS63" s="366">
        <v>0</v>
      </c>
      <c r="AT63" s="366">
        <v>0</v>
      </c>
      <c r="AU63" s="366">
        <v>0</v>
      </c>
      <c r="AV63" s="366">
        <v>0</v>
      </c>
      <c r="AW63" s="366">
        <v>0</v>
      </c>
      <c r="AX63" s="366">
        <v>0</v>
      </c>
      <c r="AY63" s="366">
        <v>0</v>
      </c>
      <c r="AZ63" s="366">
        <v>0</v>
      </c>
      <c r="BH63" s="44"/>
      <c r="BI63" s="44"/>
      <c r="BJ63" s="44"/>
      <c r="BR63" s="44"/>
      <c r="BS63" s="44"/>
      <c r="BT63" s="44"/>
      <c r="CH63" s="33"/>
    </row>
    <row r="64" spans="1:86">
      <c r="A64">
        <v>63</v>
      </c>
      <c r="B64" t="s">
        <v>44</v>
      </c>
      <c r="C64">
        <v>279.51616284890332</v>
      </c>
      <c r="E64">
        <v>456.00358776547466</v>
      </c>
      <c r="G64">
        <v>530.17039133690332</v>
      </c>
      <c r="I64">
        <v>721.52245797219746</v>
      </c>
      <c r="K64">
        <v>1016.7012947369035</v>
      </c>
      <c r="M64">
        <v>305.80295917622578</v>
      </c>
      <c r="O64">
        <v>482.29038409279718</v>
      </c>
      <c r="Q64">
        <v>556.45718766422578</v>
      </c>
      <c r="S64">
        <v>747.80925429951992</v>
      </c>
      <c r="U64">
        <v>1042.988091064226</v>
      </c>
      <c r="W64">
        <v>312.79585372373248</v>
      </c>
      <c r="Y64">
        <v>489.28327864030382</v>
      </c>
      <c r="AA64">
        <v>563.45008221173248</v>
      </c>
      <c r="AC64">
        <v>754.80214884702673</v>
      </c>
      <c r="AE64">
        <v>1049.9809856117324</v>
      </c>
      <c r="AG64">
        <v>329.68418051708375</v>
      </c>
      <c r="AI64">
        <v>506.17160543365509</v>
      </c>
      <c r="AK64">
        <v>580.33840900508369</v>
      </c>
      <c r="AM64">
        <v>771.69047564037794</v>
      </c>
      <c r="AO64">
        <v>1066.8693124050837</v>
      </c>
      <c r="AQ64" s="366">
        <v>0</v>
      </c>
      <c r="AR64" s="366">
        <v>0</v>
      </c>
      <c r="AS64" s="366">
        <v>0</v>
      </c>
      <c r="AT64" s="366">
        <v>0</v>
      </c>
      <c r="AU64" s="366">
        <v>0</v>
      </c>
      <c r="AV64" s="366">
        <v>0</v>
      </c>
      <c r="AW64" s="366">
        <v>0</v>
      </c>
      <c r="AX64" s="366">
        <v>0</v>
      </c>
      <c r="AY64" s="366">
        <v>0</v>
      </c>
      <c r="AZ64" s="366">
        <v>0</v>
      </c>
      <c r="BH64" s="44"/>
      <c r="BI64" s="44"/>
      <c r="BJ64" s="44"/>
      <c r="BR64" s="44"/>
      <c r="BS64" s="44"/>
      <c r="BT64" s="44"/>
      <c r="CH64" s="33"/>
    </row>
    <row r="65" spans="1:86">
      <c r="A65">
        <v>64</v>
      </c>
      <c r="B65" t="s">
        <v>45</v>
      </c>
      <c r="C65">
        <v>290.23581388191553</v>
      </c>
      <c r="E65">
        <v>467.12205399848688</v>
      </c>
      <c r="G65">
        <v>541.28885756991554</v>
      </c>
      <c r="I65">
        <v>732.57967020520971</v>
      </c>
      <c r="K65">
        <v>1027.7585069699155</v>
      </c>
      <c r="M65">
        <v>316.10664889197579</v>
      </c>
      <c r="O65">
        <v>492.99288900854725</v>
      </c>
      <c r="Q65">
        <v>567.15969257997585</v>
      </c>
      <c r="S65">
        <v>758.45050521527003</v>
      </c>
      <c r="U65">
        <v>1053.6293419799761</v>
      </c>
      <c r="W65">
        <v>323.03622833664389</v>
      </c>
      <c r="Y65">
        <v>499.92246845321523</v>
      </c>
      <c r="AA65">
        <v>574.08927202464383</v>
      </c>
      <c r="AC65">
        <v>765.38008465993812</v>
      </c>
      <c r="AE65">
        <v>1060.5589214246438</v>
      </c>
      <c r="AG65">
        <v>339.65731485575861</v>
      </c>
      <c r="AI65">
        <v>516.54355497232996</v>
      </c>
      <c r="AK65">
        <v>590.7103585437585</v>
      </c>
      <c r="AM65">
        <v>782.00117117905268</v>
      </c>
      <c r="AO65">
        <v>1077.1800079437587</v>
      </c>
      <c r="AQ65" s="366">
        <v>0</v>
      </c>
      <c r="AR65" s="366">
        <v>0</v>
      </c>
      <c r="AS65" s="366">
        <v>0</v>
      </c>
      <c r="AT65" s="366">
        <v>0</v>
      </c>
      <c r="AU65" s="366">
        <v>0</v>
      </c>
      <c r="AV65" s="366">
        <v>0</v>
      </c>
      <c r="AW65" s="366">
        <v>0</v>
      </c>
      <c r="AX65" s="366">
        <v>0</v>
      </c>
      <c r="AY65" s="366">
        <v>0</v>
      </c>
      <c r="AZ65" s="366">
        <v>0</v>
      </c>
      <c r="BH65" s="44"/>
      <c r="BI65" s="44"/>
      <c r="BJ65" s="44"/>
      <c r="BR65" s="44"/>
      <c r="BS65" s="44"/>
      <c r="BT65" s="44"/>
      <c r="CH65" s="33"/>
    </row>
    <row r="66" spans="1:86">
      <c r="A66">
        <v>65</v>
      </c>
      <c r="B66" t="s">
        <v>46</v>
      </c>
      <c r="C66">
        <v>296.40483579634349</v>
      </c>
      <c r="E66">
        <v>474.08870631291478</v>
      </c>
      <c r="G66">
        <v>548.25550988434338</v>
      </c>
      <c r="I66">
        <v>739.42381451963763</v>
      </c>
      <c r="K66">
        <v>1034.6026512843434</v>
      </c>
      <c r="M66">
        <v>321.55565106765533</v>
      </c>
      <c r="O66">
        <v>499.23952158422674</v>
      </c>
      <c r="Q66">
        <v>573.40632515565528</v>
      </c>
      <c r="S66">
        <v>764.57462979094964</v>
      </c>
      <c r="U66">
        <v>1059.7534665556555</v>
      </c>
      <c r="W66">
        <v>328.38556041024873</v>
      </c>
      <c r="Y66">
        <v>506.06943092681996</v>
      </c>
      <c r="AA66">
        <v>580.23623449824868</v>
      </c>
      <c r="AC66">
        <v>771.40453913354281</v>
      </c>
      <c r="AE66">
        <v>1066.5833758982487</v>
      </c>
      <c r="AG66">
        <v>344.54405999049749</v>
      </c>
      <c r="AI66">
        <v>522.22793050706878</v>
      </c>
      <c r="AK66">
        <v>596.39473407849744</v>
      </c>
      <c r="AM66">
        <v>787.56303871379157</v>
      </c>
      <c r="AO66">
        <v>1082.7418754784976</v>
      </c>
      <c r="AQ66" s="366">
        <v>0</v>
      </c>
      <c r="AR66" s="366">
        <v>0</v>
      </c>
      <c r="AS66" s="366">
        <v>0</v>
      </c>
      <c r="AT66" s="366">
        <v>0</v>
      </c>
      <c r="AU66" s="366">
        <v>0</v>
      </c>
      <c r="AV66" s="366">
        <v>0</v>
      </c>
      <c r="AW66" s="366">
        <v>0</v>
      </c>
      <c r="AX66" s="366">
        <v>0</v>
      </c>
      <c r="AY66" s="366">
        <v>0</v>
      </c>
      <c r="AZ66" s="366">
        <v>0</v>
      </c>
      <c r="BH66" s="44"/>
      <c r="BI66" s="44"/>
      <c r="BJ66" s="44"/>
      <c r="BR66" s="44"/>
      <c r="BS66" s="44"/>
      <c r="BT66" s="44"/>
      <c r="CH66" s="33"/>
    </row>
    <row r="67" spans="1:86">
      <c r="A67">
        <v>66</v>
      </c>
      <c r="B67" t="s">
        <v>47</v>
      </c>
      <c r="C67">
        <v>317.26823502419722</v>
      </c>
      <c r="E67">
        <v>495.74973594076857</v>
      </c>
      <c r="G67">
        <v>569.91653951219723</v>
      </c>
      <c r="I67">
        <v>760.96233614749144</v>
      </c>
      <c r="K67">
        <v>1056.1411729121974</v>
      </c>
      <c r="M67">
        <v>341.81753779769491</v>
      </c>
      <c r="O67">
        <v>520.29903871426632</v>
      </c>
      <c r="Q67">
        <v>594.46584228569486</v>
      </c>
      <c r="S67">
        <v>785.51163892098907</v>
      </c>
      <c r="U67">
        <v>1080.690475685695</v>
      </c>
      <c r="W67">
        <v>348.57632828767947</v>
      </c>
      <c r="Y67">
        <v>527.05782920425088</v>
      </c>
      <c r="AA67">
        <v>601.22463277567954</v>
      </c>
      <c r="AC67">
        <v>792.27042941097363</v>
      </c>
      <c r="AE67">
        <v>1087.4492661756797</v>
      </c>
      <c r="AG67">
        <v>364.34837759430513</v>
      </c>
      <c r="AI67">
        <v>542.82987851087648</v>
      </c>
      <c r="AK67">
        <v>616.99668208230514</v>
      </c>
      <c r="AM67">
        <v>808.04247871759912</v>
      </c>
      <c r="AO67">
        <v>1103.2213154823053</v>
      </c>
      <c r="AQ67" s="366">
        <v>0</v>
      </c>
      <c r="AR67" s="366">
        <v>0</v>
      </c>
      <c r="AS67" s="366">
        <v>0</v>
      </c>
      <c r="AT67" s="366">
        <v>0</v>
      </c>
      <c r="AU67" s="366">
        <v>0</v>
      </c>
      <c r="AV67" s="366">
        <v>0</v>
      </c>
      <c r="AW67" s="366">
        <v>0</v>
      </c>
      <c r="AX67" s="366">
        <v>0</v>
      </c>
      <c r="AY67" s="366">
        <v>0</v>
      </c>
      <c r="AZ67" s="366">
        <v>0</v>
      </c>
      <c r="BH67" s="44"/>
      <c r="BI67" s="44"/>
      <c r="BJ67" s="44"/>
      <c r="BR67" s="44"/>
      <c r="BS67" s="44"/>
      <c r="BT67" s="44"/>
      <c r="CH67" s="33"/>
    </row>
    <row r="68" spans="1:86">
      <c r="A68">
        <v>67</v>
      </c>
      <c r="B68" t="s">
        <v>48</v>
      </c>
      <c r="C68">
        <v>338.293651669675</v>
      </c>
      <c r="E68">
        <v>517.57278298624635</v>
      </c>
      <c r="G68">
        <v>591.73958655767501</v>
      </c>
      <c r="I68">
        <v>782.66287519296918</v>
      </c>
      <c r="K68">
        <v>1077.841711957675</v>
      </c>
      <c r="M68">
        <v>362.33291637555743</v>
      </c>
      <c r="O68">
        <v>541.61204769212873</v>
      </c>
      <c r="Q68">
        <v>615.77885126355739</v>
      </c>
      <c r="S68">
        <v>806.70213989885156</v>
      </c>
      <c r="U68">
        <v>1101.8809766635575</v>
      </c>
      <c r="W68">
        <v>369.04262640700762</v>
      </c>
      <c r="Y68">
        <v>548.32175772357891</v>
      </c>
      <c r="AA68">
        <v>622.48856129500757</v>
      </c>
      <c r="AC68">
        <v>813.41184993030174</v>
      </c>
      <c r="AE68">
        <v>1108.5906866950077</v>
      </c>
      <c r="AG68">
        <v>384.48699449087485</v>
      </c>
      <c r="AI68">
        <v>563.7661258074462</v>
      </c>
      <c r="AK68">
        <v>637.93292937887486</v>
      </c>
      <c r="AM68">
        <v>828.85621801416892</v>
      </c>
      <c r="AO68">
        <v>1124.0350547788748</v>
      </c>
      <c r="AQ68" s="366">
        <v>0</v>
      </c>
      <c r="AR68" s="366">
        <v>0</v>
      </c>
      <c r="AS68" s="366">
        <v>0</v>
      </c>
      <c r="AT68" s="366">
        <v>0</v>
      </c>
      <c r="AU68" s="366">
        <v>0</v>
      </c>
      <c r="AV68" s="366">
        <v>0</v>
      </c>
      <c r="AW68" s="366">
        <v>0</v>
      </c>
      <c r="AX68" s="366">
        <v>0</v>
      </c>
      <c r="AY68" s="366">
        <v>0</v>
      </c>
      <c r="AZ68" s="366">
        <v>0</v>
      </c>
      <c r="BH68" s="44"/>
      <c r="BI68" s="44"/>
      <c r="BJ68" s="44"/>
      <c r="BR68" s="44"/>
      <c r="BS68" s="44"/>
      <c r="BT68" s="44"/>
      <c r="CH68" s="33"/>
    </row>
    <row r="69" spans="1:86">
      <c r="A69">
        <v>68</v>
      </c>
      <c r="B69" t="s">
        <v>49</v>
      </c>
      <c r="C69">
        <v>359.44673936537697</v>
      </c>
      <c r="E69">
        <v>539.52350108194833</v>
      </c>
      <c r="G69">
        <v>613.69030465337698</v>
      </c>
      <c r="I69">
        <v>804.49108528867112</v>
      </c>
      <c r="K69">
        <v>1099.6699220533771</v>
      </c>
      <c r="M69">
        <v>383.04804860280785</v>
      </c>
      <c r="O69">
        <v>563.12481031937921</v>
      </c>
      <c r="Q69">
        <v>637.29161389080787</v>
      </c>
      <c r="S69">
        <v>828.092394526102</v>
      </c>
      <c r="U69">
        <v>1123.2712312908079</v>
      </c>
      <c r="W69">
        <v>389.72604461050565</v>
      </c>
      <c r="Y69">
        <v>569.80280632707706</v>
      </c>
      <c r="AA69">
        <v>643.96960989850572</v>
      </c>
      <c r="AC69">
        <v>834.77039053379985</v>
      </c>
      <c r="AE69">
        <v>1129.949227298506</v>
      </c>
      <c r="AG69">
        <v>404.88904196436664</v>
      </c>
      <c r="AI69">
        <v>584.96580368093794</v>
      </c>
      <c r="AK69">
        <v>659.1326072523666</v>
      </c>
      <c r="AM69">
        <v>849.93338788766084</v>
      </c>
      <c r="AO69">
        <v>1145.1122246523666</v>
      </c>
      <c r="AQ69" s="366">
        <v>0</v>
      </c>
      <c r="AR69" s="366">
        <v>0</v>
      </c>
      <c r="AS69" s="366">
        <v>0</v>
      </c>
      <c r="AT69" s="366">
        <v>0</v>
      </c>
      <c r="AU69" s="366">
        <v>0</v>
      </c>
      <c r="AV69" s="366">
        <v>0</v>
      </c>
      <c r="AW69" s="366">
        <v>0</v>
      </c>
      <c r="AX69" s="366">
        <v>0</v>
      </c>
      <c r="AY69" s="366">
        <v>0</v>
      </c>
      <c r="AZ69" s="366">
        <v>0</v>
      </c>
      <c r="BH69" s="44"/>
      <c r="BI69" s="44"/>
      <c r="BJ69" s="44"/>
      <c r="BR69" s="44"/>
      <c r="BS69" s="44"/>
      <c r="BT69" s="44"/>
      <c r="CH69" s="33"/>
    </row>
    <row r="70" spans="1:86">
      <c r="A70">
        <v>69</v>
      </c>
      <c r="B70" t="s">
        <v>50</v>
      </c>
      <c r="C70">
        <v>270.11290611675804</v>
      </c>
      <c r="E70">
        <v>485.43212629961522</v>
      </c>
      <c r="G70">
        <v>579.49417987104368</v>
      </c>
      <c r="I70">
        <v>792.26054361222032</v>
      </c>
      <c r="K70">
        <v>1158.9741906710437</v>
      </c>
      <c r="M70">
        <v>297.98067306646413</v>
      </c>
      <c r="O70">
        <v>513.29989324932137</v>
      </c>
      <c r="Q70">
        <v>607.36194682074984</v>
      </c>
      <c r="S70">
        <v>820.12831056192636</v>
      </c>
      <c r="U70">
        <v>1186.8419576207498</v>
      </c>
      <c r="W70">
        <v>305.24376152629429</v>
      </c>
      <c r="Y70">
        <v>520.56298170915147</v>
      </c>
      <c r="AA70">
        <v>614.62503528058005</v>
      </c>
      <c r="AC70">
        <v>827.39139902175657</v>
      </c>
      <c r="AE70">
        <v>1194.10504608058</v>
      </c>
      <c r="AG70">
        <v>323.14780541917474</v>
      </c>
      <c r="AI70">
        <v>538.46702560203198</v>
      </c>
      <c r="AK70">
        <v>632.52907917346045</v>
      </c>
      <c r="AM70">
        <v>845.29544291463696</v>
      </c>
      <c r="AO70">
        <v>1212.0090899734605</v>
      </c>
      <c r="AQ70" s="366">
        <v>0</v>
      </c>
      <c r="AR70" s="366">
        <v>0</v>
      </c>
      <c r="AS70" s="366">
        <v>0</v>
      </c>
      <c r="AT70" s="366">
        <v>0</v>
      </c>
      <c r="AU70" s="366">
        <v>0</v>
      </c>
      <c r="AV70" s="366">
        <v>0</v>
      </c>
      <c r="AW70" s="366">
        <v>0</v>
      </c>
      <c r="AX70" s="366">
        <v>0</v>
      </c>
      <c r="AY70" s="366">
        <v>0</v>
      </c>
      <c r="AZ70" s="366">
        <v>0</v>
      </c>
      <c r="BH70" s="44"/>
      <c r="BI70" s="44"/>
      <c r="BJ70" s="44"/>
      <c r="BR70" s="44"/>
      <c r="BS70" s="44"/>
      <c r="BT70" s="44"/>
      <c r="CH70" s="33"/>
    </row>
    <row r="71" spans="1:86">
      <c r="A71">
        <v>70</v>
      </c>
      <c r="B71" t="s">
        <v>51</v>
      </c>
      <c r="C71">
        <v>294.78104503237012</v>
      </c>
      <c r="E71">
        <v>510.52633721522722</v>
      </c>
      <c r="G71">
        <v>604.58839078665585</v>
      </c>
      <c r="I71">
        <v>817.23224652783222</v>
      </c>
      <c r="K71">
        <v>1183.9458935866558</v>
      </c>
      <c r="M71">
        <v>321.56007395294046</v>
      </c>
      <c r="O71">
        <v>537.3053661357975</v>
      </c>
      <c r="Q71">
        <v>631.36741970722619</v>
      </c>
      <c r="S71">
        <v>844.01127544840256</v>
      </c>
      <c r="U71">
        <v>1210.724922507226</v>
      </c>
      <c r="W71">
        <v>328.63465919122962</v>
      </c>
      <c r="Y71">
        <v>544.37995137408666</v>
      </c>
      <c r="AA71">
        <v>638.44200494551524</v>
      </c>
      <c r="AC71">
        <v>851.08586068669172</v>
      </c>
      <c r="AE71">
        <v>1217.7995077455153</v>
      </c>
      <c r="AG71">
        <v>345.83922782666741</v>
      </c>
      <c r="AI71">
        <v>561.58452000952457</v>
      </c>
      <c r="AK71">
        <v>655.64657358095315</v>
      </c>
      <c r="AM71">
        <v>868.29042932212951</v>
      </c>
      <c r="AO71">
        <v>1235.0040763809532</v>
      </c>
      <c r="AQ71" s="366">
        <v>0</v>
      </c>
      <c r="AR71" s="366">
        <v>0</v>
      </c>
      <c r="AS71" s="366">
        <v>0</v>
      </c>
      <c r="AT71" s="366">
        <v>0</v>
      </c>
      <c r="AU71" s="366">
        <v>0</v>
      </c>
      <c r="AV71" s="366">
        <v>0</v>
      </c>
      <c r="AW71" s="366">
        <v>0</v>
      </c>
      <c r="AX71" s="366">
        <v>0</v>
      </c>
      <c r="AY71" s="366">
        <v>0</v>
      </c>
      <c r="AZ71" s="366">
        <v>0</v>
      </c>
      <c r="BH71" s="44"/>
      <c r="BI71" s="44"/>
      <c r="BJ71" s="44"/>
      <c r="BR71" s="44"/>
      <c r="BS71" s="44"/>
      <c r="BT71" s="44"/>
      <c r="CH71" s="33"/>
    </row>
    <row r="72" spans="1:86">
      <c r="A72">
        <v>71</v>
      </c>
      <c r="B72" t="s">
        <v>52</v>
      </c>
      <c r="C72">
        <v>307.26474832725273</v>
      </c>
      <c r="E72">
        <v>523.22307651010988</v>
      </c>
      <c r="G72">
        <v>617.28513008153845</v>
      </c>
      <c r="I72">
        <v>829.86773182271486</v>
      </c>
      <c r="K72">
        <v>1196.5813788815385</v>
      </c>
      <c r="M72">
        <v>333.58389094002689</v>
      </c>
      <c r="O72">
        <v>549.54221912288403</v>
      </c>
      <c r="Q72">
        <v>643.6042726943125</v>
      </c>
      <c r="S72">
        <v>856.18687443548902</v>
      </c>
      <c r="U72">
        <v>1222.9005214943127</v>
      </c>
      <c r="W72">
        <v>340.58457848699891</v>
      </c>
      <c r="Y72">
        <v>556.54290666985605</v>
      </c>
      <c r="AA72">
        <v>650.60496024128463</v>
      </c>
      <c r="AC72">
        <v>863.18756198246103</v>
      </c>
      <c r="AE72">
        <v>1229.9012090412846</v>
      </c>
      <c r="AG72">
        <v>357.49368661225759</v>
      </c>
      <c r="AI72">
        <v>573.45201479511468</v>
      </c>
      <c r="AK72">
        <v>667.51406836654326</v>
      </c>
      <c r="AM72">
        <v>880.09667010771977</v>
      </c>
      <c r="AO72">
        <v>1246.8103171665432</v>
      </c>
      <c r="AQ72" s="366">
        <v>0</v>
      </c>
      <c r="AR72" s="366">
        <v>0</v>
      </c>
      <c r="AS72" s="366">
        <v>0</v>
      </c>
      <c r="AT72" s="366">
        <v>0</v>
      </c>
      <c r="AU72" s="366">
        <v>0</v>
      </c>
      <c r="AV72" s="366">
        <v>0</v>
      </c>
      <c r="AW72" s="366">
        <v>0</v>
      </c>
      <c r="AX72" s="366">
        <v>0</v>
      </c>
      <c r="AY72" s="366">
        <v>0</v>
      </c>
      <c r="AZ72" s="366">
        <v>0</v>
      </c>
      <c r="BH72" s="44"/>
      <c r="BI72" s="44"/>
      <c r="BJ72" s="44"/>
      <c r="BR72" s="44"/>
      <c r="BS72" s="44"/>
      <c r="BT72" s="44"/>
      <c r="CH72" s="33"/>
    </row>
    <row r="73" spans="1:86">
      <c r="A73">
        <v>72</v>
      </c>
      <c r="B73" t="s">
        <v>53</v>
      </c>
      <c r="C73">
        <v>319.82858082974792</v>
      </c>
      <c r="E73">
        <v>535.99994501260505</v>
      </c>
      <c r="G73">
        <v>630.06199858403352</v>
      </c>
      <c r="I73">
        <v>842.58334632521007</v>
      </c>
      <c r="K73">
        <v>1209.2969933840336</v>
      </c>
      <c r="M73">
        <v>345.7330777867258</v>
      </c>
      <c r="O73">
        <v>561.90444196958299</v>
      </c>
      <c r="Q73">
        <v>655.96649554101157</v>
      </c>
      <c r="S73">
        <v>868.48784328218812</v>
      </c>
      <c r="U73">
        <v>1235.2014903410115</v>
      </c>
      <c r="W73">
        <v>352.67076720540376</v>
      </c>
      <c r="Y73">
        <v>568.84213138826078</v>
      </c>
      <c r="AA73">
        <v>662.90418495968947</v>
      </c>
      <c r="AC73">
        <v>875.4255327008658</v>
      </c>
      <c r="AE73">
        <v>1242.1391797596893</v>
      </c>
      <c r="AG73">
        <v>369.31348032187805</v>
      </c>
      <c r="AI73">
        <v>585.48484450473507</v>
      </c>
      <c r="AK73">
        <v>679.54689807616364</v>
      </c>
      <c r="AM73">
        <v>892.06824581734008</v>
      </c>
      <c r="AO73">
        <v>1258.7818928761637</v>
      </c>
      <c r="AQ73" s="366">
        <v>0</v>
      </c>
      <c r="AR73" s="366">
        <v>0</v>
      </c>
      <c r="AS73" s="366">
        <v>0</v>
      </c>
      <c r="AT73" s="366">
        <v>0</v>
      </c>
      <c r="AU73" s="366">
        <v>0</v>
      </c>
      <c r="AV73" s="366">
        <v>0</v>
      </c>
      <c r="AW73" s="366">
        <v>0</v>
      </c>
      <c r="AX73" s="366">
        <v>0</v>
      </c>
      <c r="AY73" s="366">
        <v>0</v>
      </c>
      <c r="AZ73" s="366">
        <v>0</v>
      </c>
      <c r="BH73" s="44"/>
      <c r="BI73" s="44"/>
      <c r="BJ73" s="44"/>
      <c r="BR73" s="44"/>
      <c r="BS73" s="44"/>
      <c r="BT73" s="44"/>
      <c r="CH73" s="33"/>
    </row>
    <row r="74" spans="1:86">
      <c r="A74">
        <v>73</v>
      </c>
      <c r="B74" t="s">
        <v>54</v>
      </c>
      <c r="C74">
        <v>329.68509381651347</v>
      </c>
      <c r="E74">
        <v>546.28252999937058</v>
      </c>
      <c r="G74">
        <v>640.34458357079905</v>
      </c>
      <c r="I74">
        <v>852.74342331197556</v>
      </c>
      <c r="K74">
        <v>1219.4570703707993</v>
      </c>
      <c r="M74">
        <v>354.8717101050255</v>
      </c>
      <c r="O74">
        <v>571.46914628788272</v>
      </c>
      <c r="Q74">
        <v>665.5311998593113</v>
      </c>
      <c r="S74">
        <v>877.93003960048782</v>
      </c>
      <c r="U74">
        <v>1244.6436866593112</v>
      </c>
      <c r="W74">
        <v>361.71024477519512</v>
      </c>
      <c r="Y74">
        <v>578.30768095805229</v>
      </c>
      <c r="AA74">
        <v>672.36973452948075</v>
      </c>
      <c r="AC74">
        <v>884.76857427065727</v>
      </c>
      <c r="AE74">
        <v>1251.4822213294808</v>
      </c>
      <c r="AG74">
        <v>377.8917452289806</v>
      </c>
      <c r="AI74">
        <v>594.48918141183776</v>
      </c>
      <c r="AK74">
        <v>688.55123498326623</v>
      </c>
      <c r="AM74">
        <v>900.95007472444274</v>
      </c>
      <c r="AO74">
        <v>1267.6637217832663</v>
      </c>
      <c r="AQ74" s="366">
        <v>0</v>
      </c>
      <c r="AR74" s="366">
        <v>0</v>
      </c>
      <c r="AS74" s="366">
        <v>0</v>
      </c>
      <c r="AT74" s="366">
        <v>0</v>
      </c>
      <c r="AU74" s="366">
        <v>0</v>
      </c>
      <c r="AV74" s="366">
        <v>0</v>
      </c>
      <c r="AW74" s="366">
        <v>0</v>
      </c>
      <c r="AX74" s="366">
        <v>0</v>
      </c>
      <c r="AY74" s="366">
        <v>0</v>
      </c>
      <c r="AZ74" s="366">
        <v>0</v>
      </c>
      <c r="BH74" s="44"/>
      <c r="BI74" s="44"/>
      <c r="BJ74" s="44"/>
      <c r="BR74" s="44"/>
      <c r="BS74" s="44"/>
      <c r="BT74" s="44"/>
      <c r="CH74" s="33"/>
    </row>
    <row r="75" spans="1:86">
      <c r="A75">
        <v>74</v>
      </c>
      <c r="B75" t="s">
        <v>55</v>
      </c>
      <c r="C75">
        <v>354.23512239291637</v>
      </c>
      <c r="E75">
        <v>571.25863057577362</v>
      </c>
      <c r="G75">
        <v>665.32068414720209</v>
      </c>
      <c r="I75">
        <v>877.59701588837845</v>
      </c>
      <c r="K75">
        <v>1244.3106629472022</v>
      </c>
      <c r="M75">
        <v>378.82187872785727</v>
      </c>
      <c r="O75">
        <v>595.84538691071441</v>
      </c>
      <c r="Q75">
        <v>689.90744048214299</v>
      </c>
      <c r="S75">
        <v>902.18377222331935</v>
      </c>
      <c r="U75">
        <v>1268.8974192821429</v>
      </c>
      <c r="W75">
        <v>385.58969268314002</v>
      </c>
      <c r="Y75">
        <v>602.6132008659971</v>
      </c>
      <c r="AA75">
        <v>696.67525443742568</v>
      </c>
      <c r="AC75">
        <v>908.95158617860216</v>
      </c>
      <c r="AE75">
        <v>1275.6652332374258</v>
      </c>
      <c r="AG75">
        <v>401.38580456389406</v>
      </c>
      <c r="AI75">
        <v>618.4093127467512</v>
      </c>
      <c r="AK75">
        <v>712.47136631817978</v>
      </c>
      <c r="AM75">
        <v>924.74769805935614</v>
      </c>
      <c r="AO75">
        <v>1291.4613451181799</v>
      </c>
      <c r="AQ75" s="366">
        <v>0</v>
      </c>
      <c r="AR75" s="366">
        <v>0</v>
      </c>
      <c r="AS75" s="366">
        <v>0</v>
      </c>
      <c r="AT75" s="366">
        <v>0</v>
      </c>
      <c r="AU75" s="366">
        <v>0</v>
      </c>
      <c r="AV75" s="366">
        <v>0</v>
      </c>
      <c r="AW75" s="366">
        <v>0</v>
      </c>
      <c r="AX75" s="366">
        <v>0</v>
      </c>
      <c r="AY75" s="366">
        <v>0</v>
      </c>
      <c r="AZ75" s="366">
        <v>0</v>
      </c>
      <c r="BH75" s="44"/>
      <c r="BI75" s="44"/>
      <c r="BJ75" s="44"/>
      <c r="BR75" s="44"/>
      <c r="BS75" s="44"/>
      <c r="BT75" s="44"/>
      <c r="CH75" s="33"/>
    </row>
    <row r="76" spans="1:86">
      <c r="A76">
        <v>75</v>
      </c>
      <c r="B76" t="s">
        <v>56</v>
      </c>
      <c r="C76">
        <v>378.9465533731472</v>
      </c>
      <c r="E76">
        <v>596.39613355600432</v>
      </c>
      <c r="G76">
        <v>690.45818712743289</v>
      </c>
      <c r="I76">
        <v>902.61201086860933</v>
      </c>
      <c r="K76">
        <v>1269.3256579274328</v>
      </c>
      <c r="M76">
        <v>403.0245769502182</v>
      </c>
      <c r="O76">
        <v>620.47415713307544</v>
      </c>
      <c r="Q76">
        <v>714.5362107045039</v>
      </c>
      <c r="S76">
        <v>926.69003444568034</v>
      </c>
      <c r="U76">
        <v>1293.403681504504</v>
      </c>
      <c r="W76">
        <v>409.74362492753244</v>
      </c>
      <c r="Y76">
        <v>627.19320511038961</v>
      </c>
      <c r="AA76">
        <v>721.25525868181819</v>
      </c>
      <c r="AC76">
        <v>933.40908242299463</v>
      </c>
      <c r="AE76">
        <v>1300.1227294818179</v>
      </c>
      <c r="AG76">
        <v>425.21289420037016</v>
      </c>
      <c r="AI76">
        <v>642.66247438322728</v>
      </c>
      <c r="AK76">
        <v>736.72452795465585</v>
      </c>
      <c r="AM76">
        <v>948.87835169583229</v>
      </c>
      <c r="AO76">
        <v>1315.5919987546561</v>
      </c>
      <c r="AQ76" s="366">
        <v>0</v>
      </c>
      <c r="AR76" s="366">
        <v>0</v>
      </c>
      <c r="AS76" s="366">
        <v>0</v>
      </c>
      <c r="AT76" s="366">
        <v>0</v>
      </c>
      <c r="AU76" s="366">
        <v>0</v>
      </c>
      <c r="AV76" s="366">
        <v>0</v>
      </c>
      <c r="AW76" s="366">
        <v>0</v>
      </c>
      <c r="AX76" s="366">
        <v>0</v>
      </c>
      <c r="AY76" s="366">
        <v>0</v>
      </c>
      <c r="AZ76" s="366">
        <v>0</v>
      </c>
      <c r="BH76" s="44"/>
      <c r="BI76" s="44"/>
      <c r="BJ76" s="44"/>
      <c r="BR76" s="44"/>
      <c r="BS76" s="44"/>
      <c r="BT76" s="44"/>
      <c r="CH76" s="33"/>
    </row>
    <row r="77" spans="1:86">
      <c r="A77">
        <v>76</v>
      </c>
      <c r="B77" t="s">
        <v>57</v>
      </c>
      <c r="C77">
        <v>403.78520420744928</v>
      </c>
      <c r="E77">
        <v>621.66085639030644</v>
      </c>
      <c r="G77">
        <v>715.72290996173501</v>
      </c>
      <c r="I77">
        <v>927.75422570291141</v>
      </c>
      <c r="K77">
        <v>1294.4678727617347</v>
      </c>
      <c r="M77">
        <v>427.42632288214804</v>
      </c>
      <c r="O77">
        <v>645.30197506500519</v>
      </c>
      <c r="Q77">
        <v>739.36402863643366</v>
      </c>
      <c r="S77">
        <v>951.39534437761017</v>
      </c>
      <c r="U77">
        <v>1318.1089914364338</v>
      </c>
      <c r="W77">
        <v>434.11390994238906</v>
      </c>
      <c r="Y77">
        <v>651.98956212524627</v>
      </c>
      <c r="AA77">
        <v>746.05161569667473</v>
      </c>
      <c r="AC77">
        <v>958.08293143785124</v>
      </c>
      <c r="AE77">
        <v>1324.7965784966748</v>
      </c>
      <c r="AG77">
        <v>449.30248343636487</v>
      </c>
      <c r="AI77">
        <v>667.17813561922196</v>
      </c>
      <c r="AK77">
        <v>761.24018919065054</v>
      </c>
      <c r="AM77">
        <v>973.27150493182705</v>
      </c>
      <c r="AO77">
        <v>1339.9851519906506</v>
      </c>
      <c r="AQ77" s="366">
        <v>0</v>
      </c>
      <c r="AR77" s="366">
        <v>0</v>
      </c>
      <c r="AS77" s="366">
        <v>0</v>
      </c>
      <c r="AT77" s="366">
        <v>0</v>
      </c>
      <c r="AU77" s="366">
        <v>0</v>
      </c>
      <c r="AV77" s="366">
        <v>0</v>
      </c>
      <c r="AW77" s="366">
        <v>0</v>
      </c>
      <c r="AX77" s="366">
        <v>0</v>
      </c>
      <c r="AY77" s="366">
        <v>0</v>
      </c>
      <c r="AZ77" s="366">
        <v>0</v>
      </c>
      <c r="BH77" s="44"/>
      <c r="BI77" s="44"/>
      <c r="BJ77" s="44"/>
      <c r="BR77" s="44"/>
      <c r="BS77" s="44"/>
      <c r="BT77" s="44"/>
      <c r="CH77" s="33"/>
    </row>
    <row r="78" spans="1:86">
      <c r="A78">
        <v>77</v>
      </c>
      <c r="B78" t="s">
        <v>58</v>
      </c>
      <c r="C78">
        <v>496.42673184336394</v>
      </c>
      <c r="E78">
        <v>497.12901510336388</v>
      </c>
      <c r="G78">
        <v>514.85858653193532</v>
      </c>
      <c r="I78">
        <v>837.50216733023785</v>
      </c>
      <c r="K78">
        <v>912.65281585964976</v>
      </c>
      <c r="M78">
        <v>524.20721979434745</v>
      </c>
      <c r="O78">
        <v>524.9095030543474</v>
      </c>
      <c r="Q78">
        <v>542.63907448291889</v>
      </c>
      <c r="S78">
        <v>865.28265528122142</v>
      </c>
      <c r="U78">
        <v>940.43330381063333</v>
      </c>
      <c r="W78">
        <v>531.44928064062401</v>
      </c>
      <c r="Y78">
        <v>532.15156390062396</v>
      </c>
      <c r="AA78">
        <v>549.88113532919544</v>
      </c>
      <c r="AC78">
        <v>872.52471612749787</v>
      </c>
      <c r="AE78">
        <v>947.67536465690966</v>
      </c>
      <c r="AG78">
        <v>549.29725089736144</v>
      </c>
      <c r="AI78">
        <v>549.99953415736138</v>
      </c>
      <c r="AK78">
        <v>567.72910558593287</v>
      </c>
      <c r="AM78">
        <v>890.37268638423541</v>
      </c>
      <c r="AO78">
        <v>965.52333491364732</v>
      </c>
      <c r="AQ78" s="366">
        <v>0</v>
      </c>
      <c r="AR78" s="366">
        <v>0</v>
      </c>
      <c r="AS78" s="366">
        <v>0</v>
      </c>
      <c r="AT78" s="366">
        <v>0</v>
      </c>
      <c r="AU78" s="366">
        <v>0</v>
      </c>
      <c r="AV78" s="366">
        <v>0</v>
      </c>
      <c r="AW78" s="366">
        <v>0</v>
      </c>
      <c r="AX78" s="366">
        <v>0</v>
      </c>
      <c r="AY78" s="366">
        <v>0</v>
      </c>
      <c r="AZ78" s="366">
        <v>0</v>
      </c>
      <c r="BH78" s="44"/>
      <c r="BI78" s="44"/>
      <c r="BJ78" s="44"/>
      <c r="BR78" s="44"/>
      <c r="BS78" s="44"/>
      <c r="BT78" s="44"/>
      <c r="CH78" s="33"/>
    </row>
    <row r="79" spans="1:86">
      <c r="A79">
        <v>78</v>
      </c>
      <c r="B79" t="s">
        <v>59</v>
      </c>
      <c r="C79">
        <v>514.1724606308951</v>
      </c>
      <c r="E79">
        <v>515.24989389089512</v>
      </c>
      <c r="G79">
        <v>532.9794653194665</v>
      </c>
      <c r="I79">
        <v>855.56587571776902</v>
      </c>
      <c r="K79">
        <v>930.71652424718081</v>
      </c>
      <c r="M79">
        <v>540.85158836614301</v>
      </c>
      <c r="O79">
        <v>541.92902162614303</v>
      </c>
      <c r="Q79">
        <v>559.65859305471452</v>
      </c>
      <c r="S79">
        <v>882.24500345301703</v>
      </c>
      <c r="U79">
        <v>957.39565198242883</v>
      </c>
      <c r="W79">
        <v>547.90210500202795</v>
      </c>
      <c r="Y79">
        <v>548.97953826202797</v>
      </c>
      <c r="AA79">
        <v>566.70910969059935</v>
      </c>
      <c r="AC79">
        <v>889.29552008890175</v>
      </c>
      <c r="AE79">
        <v>964.44616861831366</v>
      </c>
      <c r="AG79">
        <v>565.04249069772084</v>
      </c>
      <c r="AI79">
        <v>566.11992395772074</v>
      </c>
      <c r="AK79">
        <v>583.84949538629212</v>
      </c>
      <c r="AM79">
        <v>906.43590578459464</v>
      </c>
      <c r="AO79">
        <v>981.58655431400643</v>
      </c>
      <c r="AQ79" s="366">
        <v>0</v>
      </c>
      <c r="AR79" s="366">
        <v>0</v>
      </c>
      <c r="AS79" s="366">
        <v>0</v>
      </c>
      <c r="AT79" s="366">
        <v>0</v>
      </c>
      <c r="AU79" s="366">
        <v>0</v>
      </c>
      <c r="AV79" s="366">
        <v>0</v>
      </c>
      <c r="AW79" s="366">
        <v>0</v>
      </c>
      <c r="AX79" s="366">
        <v>0</v>
      </c>
      <c r="AY79" s="366">
        <v>0</v>
      </c>
      <c r="AZ79" s="366">
        <v>0</v>
      </c>
      <c r="BH79" s="44"/>
      <c r="BI79" s="44"/>
      <c r="BJ79" s="44"/>
      <c r="BR79" s="44"/>
      <c r="BS79" s="44"/>
      <c r="BT79" s="44"/>
      <c r="CH79" s="33"/>
    </row>
    <row r="80" spans="1:86">
      <c r="A80">
        <v>79</v>
      </c>
      <c r="B80" t="s">
        <v>60</v>
      </c>
      <c r="C80">
        <v>523.19739732608923</v>
      </c>
      <c r="E80">
        <v>524.46240558608929</v>
      </c>
      <c r="G80">
        <v>542.19197701466067</v>
      </c>
      <c r="I80">
        <v>864.74980221296312</v>
      </c>
      <c r="K80">
        <v>939.90045074237503</v>
      </c>
      <c r="M80">
        <v>549.41170440812709</v>
      </c>
      <c r="O80">
        <v>550.67671266812704</v>
      </c>
      <c r="Q80">
        <v>568.40628409669841</v>
      </c>
      <c r="S80">
        <v>890.96410929500098</v>
      </c>
      <c r="U80">
        <v>966.11475782441278</v>
      </c>
      <c r="W80">
        <v>556.38713455000402</v>
      </c>
      <c r="Y80">
        <v>557.65214281000408</v>
      </c>
      <c r="AA80">
        <v>575.38171423857546</v>
      </c>
      <c r="AC80">
        <v>897.93953943687791</v>
      </c>
      <c r="AE80">
        <v>973.09018796628982</v>
      </c>
      <c r="AG80">
        <v>573.2288895950096</v>
      </c>
      <c r="AI80">
        <v>574.49389785500966</v>
      </c>
      <c r="AK80">
        <v>592.22346928358104</v>
      </c>
      <c r="AM80">
        <v>914.78129448188349</v>
      </c>
      <c r="AO80">
        <v>989.93194301129529</v>
      </c>
      <c r="AQ80" s="366">
        <v>0</v>
      </c>
      <c r="AR80" s="366">
        <v>0</v>
      </c>
      <c r="AS80" s="366">
        <v>0</v>
      </c>
      <c r="AT80" s="366">
        <v>0</v>
      </c>
      <c r="AU80" s="366">
        <v>0</v>
      </c>
      <c r="AV80" s="366">
        <v>0</v>
      </c>
      <c r="AW80" s="366">
        <v>0</v>
      </c>
      <c r="AX80" s="366">
        <v>0</v>
      </c>
      <c r="AY80" s="366">
        <v>0</v>
      </c>
      <c r="AZ80" s="366">
        <v>0</v>
      </c>
      <c r="BH80" s="44"/>
      <c r="BI80" s="44"/>
      <c r="BJ80" s="44"/>
      <c r="BR80" s="44"/>
      <c r="BS80" s="44"/>
      <c r="BT80" s="44"/>
      <c r="CH80" s="33"/>
    </row>
    <row r="81" spans="1:86">
      <c r="A81">
        <v>80</v>
      </c>
      <c r="B81" t="s">
        <v>61</v>
      </c>
      <c r="C81">
        <v>532.30368088301782</v>
      </c>
      <c r="E81">
        <v>533.7562641430178</v>
      </c>
      <c r="G81">
        <v>551.48583557158929</v>
      </c>
      <c r="I81">
        <v>874.01507556989168</v>
      </c>
      <c r="K81">
        <v>949.16572409930359</v>
      </c>
      <c r="M81">
        <v>558.09909544682466</v>
      </c>
      <c r="O81">
        <v>559.55167870682465</v>
      </c>
      <c r="Q81">
        <v>577.28125013539602</v>
      </c>
      <c r="S81">
        <v>899.81049013369852</v>
      </c>
      <c r="U81">
        <v>974.96113866311043</v>
      </c>
      <c r="W81">
        <v>565.01050428892995</v>
      </c>
      <c r="Y81">
        <v>566.46308754892982</v>
      </c>
      <c r="AA81">
        <v>584.19265897750131</v>
      </c>
      <c r="AC81">
        <v>906.72189897580381</v>
      </c>
      <c r="AE81">
        <v>981.87254750521561</v>
      </c>
      <c r="AG81">
        <v>581.58313586787722</v>
      </c>
      <c r="AI81">
        <v>583.03571912787731</v>
      </c>
      <c r="AK81">
        <v>600.76529055644869</v>
      </c>
      <c r="AM81">
        <v>923.29453055475119</v>
      </c>
      <c r="AO81">
        <v>998.4451790841631</v>
      </c>
      <c r="AQ81" s="366">
        <v>0</v>
      </c>
      <c r="AR81" s="366">
        <v>0</v>
      </c>
      <c r="AS81" s="366">
        <v>0</v>
      </c>
      <c r="AT81" s="366">
        <v>0</v>
      </c>
      <c r="AU81" s="366">
        <v>0</v>
      </c>
      <c r="AV81" s="366">
        <v>0</v>
      </c>
      <c r="AW81" s="366">
        <v>0</v>
      </c>
      <c r="AX81" s="366">
        <v>0</v>
      </c>
      <c r="AY81" s="366">
        <v>0</v>
      </c>
      <c r="AZ81" s="366">
        <v>0</v>
      </c>
      <c r="BH81" s="44"/>
      <c r="BI81" s="44"/>
      <c r="BJ81" s="44"/>
      <c r="BR81" s="44"/>
      <c r="BS81" s="44"/>
      <c r="BT81" s="44"/>
      <c r="CH81" s="33"/>
    </row>
    <row r="82" spans="1:86">
      <c r="A82">
        <v>81</v>
      </c>
      <c r="B82" t="s">
        <v>62</v>
      </c>
      <c r="C82">
        <v>535.24791879047518</v>
      </c>
      <c r="E82">
        <v>537.07565205047513</v>
      </c>
      <c r="G82">
        <v>554.8052234790465</v>
      </c>
      <c r="I82">
        <v>877.2772930773491</v>
      </c>
      <c r="K82">
        <v>952.4279416067609</v>
      </c>
      <c r="M82">
        <v>560.3185527099829</v>
      </c>
      <c r="O82">
        <v>562.14628596998296</v>
      </c>
      <c r="Q82">
        <v>579.87585739855433</v>
      </c>
      <c r="S82">
        <v>902.34792699685681</v>
      </c>
      <c r="U82">
        <v>977.49857552626872</v>
      </c>
      <c r="W82">
        <v>567.12914443316458</v>
      </c>
      <c r="Y82">
        <v>568.95687769316464</v>
      </c>
      <c r="AA82">
        <v>586.68644912173613</v>
      </c>
      <c r="AC82">
        <v>909.1585187200385</v>
      </c>
      <c r="AE82">
        <v>984.30916724945041</v>
      </c>
      <c r="AG82">
        <v>583.23613036164932</v>
      </c>
      <c r="AI82">
        <v>585.06386362164938</v>
      </c>
      <c r="AK82">
        <v>602.79343505022075</v>
      </c>
      <c r="AM82">
        <v>925.26550464852323</v>
      </c>
      <c r="AO82">
        <v>1000.4161531779351</v>
      </c>
      <c r="AQ82" s="366">
        <v>0</v>
      </c>
      <c r="AR82" s="366">
        <v>0</v>
      </c>
      <c r="AS82" s="366">
        <v>0</v>
      </c>
      <c r="AT82" s="366">
        <v>0</v>
      </c>
      <c r="AU82" s="366">
        <v>0</v>
      </c>
      <c r="AV82" s="366">
        <v>0</v>
      </c>
      <c r="AW82" s="366">
        <v>0</v>
      </c>
      <c r="AX82" s="366">
        <v>0</v>
      </c>
      <c r="AY82" s="366">
        <v>0</v>
      </c>
      <c r="AZ82" s="366">
        <v>0</v>
      </c>
      <c r="BH82" s="44"/>
      <c r="BI82" s="44"/>
      <c r="BJ82" s="44"/>
      <c r="BR82" s="44"/>
      <c r="BS82" s="44"/>
      <c r="BT82" s="44"/>
      <c r="CH82" s="33"/>
    </row>
    <row r="83" spans="1:86">
      <c r="A83">
        <v>82</v>
      </c>
      <c r="B83" t="s">
        <v>63</v>
      </c>
      <c r="C83">
        <v>584.96290498622102</v>
      </c>
      <c r="E83">
        <v>584.27739681764956</v>
      </c>
      <c r="G83">
        <v>624.23921824622107</v>
      </c>
      <c r="I83">
        <v>1038.9986131516496</v>
      </c>
      <c r="K83">
        <v>1035.9236131516495</v>
      </c>
      <c r="M83">
        <v>612.74339293720459</v>
      </c>
      <c r="O83">
        <v>612.05788476863313</v>
      </c>
      <c r="Q83">
        <v>652.01970619720464</v>
      </c>
      <c r="S83">
        <v>1066.7791011026331</v>
      </c>
      <c r="U83">
        <v>1063.7041011026331</v>
      </c>
      <c r="W83">
        <v>619.98545378348115</v>
      </c>
      <c r="Y83">
        <v>619.29994561490969</v>
      </c>
      <c r="AA83">
        <v>659.2617670434812</v>
      </c>
      <c r="AC83">
        <v>1074.0211619489096</v>
      </c>
      <c r="AE83">
        <v>1070.9461619489095</v>
      </c>
      <c r="AG83">
        <v>637.83342404021857</v>
      </c>
      <c r="AI83">
        <v>637.14791587164711</v>
      </c>
      <c r="AK83">
        <v>677.10973730021863</v>
      </c>
      <c r="AM83">
        <v>1091.8691322056472</v>
      </c>
      <c r="AO83">
        <v>1088.7941322056472</v>
      </c>
      <c r="AQ83" s="366">
        <v>0</v>
      </c>
      <c r="AR83" s="366">
        <v>0</v>
      </c>
      <c r="AS83" s="366">
        <v>0</v>
      </c>
      <c r="AT83" s="366">
        <v>0</v>
      </c>
      <c r="AU83" s="366">
        <v>0</v>
      </c>
      <c r="AV83" s="366">
        <v>0</v>
      </c>
      <c r="AW83" s="366">
        <v>0</v>
      </c>
      <c r="AX83" s="366">
        <v>0</v>
      </c>
      <c r="AY83" s="366">
        <v>0</v>
      </c>
      <c r="AZ83" s="366">
        <v>0</v>
      </c>
      <c r="BH83" s="44"/>
      <c r="BI83" s="44"/>
      <c r="BJ83" s="44"/>
      <c r="BR83" s="44"/>
      <c r="BS83" s="44"/>
      <c r="BT83" s="44"/>
      <c r="CH83" s="33"/>
    </row>
    <row r="84" spans="1:86">
      <c r="A84">
        <v>83</v>
      </c>
      <c r="B84" t="s">
        <v>64</v>
      </c>
      <c r="C84">
        <v>602.39178577375219</v>
      </c>
      <c r="E84">
        <v>602.07158760518075</v>
      </c>
      <c r="G84">
        <v>642.03340903375215</v>
      </c>
      <c r="I84">
        <v>1056.8009711391808</v>
      </c>
      <c r="K84">
        <v>1053.7259711391807</v>
      </c>
      <c r="M84">
        <v>629.07091350900021</v>
      </c>
      <c r="O84">
        <v>628.75071534042877</v>
      </c>
      <c r="Q84">
        <v>668.71253676900017</v>
      </c>
      <c r="S84">
        <v>1083.4800988744287</v>
      </c>
      <c r="U84">
        <v>1080.4050988744289</v>
      </c>
      <c r="W84">
        <v>636.12143014488504</v>
      </c>
      <c r="Y84">
        <v>635.80123197631349</v>
      </c>
      <c r="AA84">
        <v>675.763053404885</v>
      </c>
      <c r="AC84">
        <v>1090.5306155103135</v>
      </c>
      <c r="AE84">
        <v>1087.4556155103135</v>
      </c>
      <c r="AG84">
        <v>653.26181584057781</v>
      </c>
      <c r="AI84">
        <v>652.94161767200637</v>
      </c>
      <c r="AK84">
        <v>692.903439100578</v>
      </c>
      <c r="AM84">
        <v>1107.6710012060064</v>
      </c>
      <c r="AO84">
        <v>1104.5960012060063</v>
      </c>
      <c r="AQ84" s="366">
        <v>0</v>
      </c>
      <c r="AR84" s="366">
        <v>0</v>
      </c>
      <c r="AS84" s="366">
        <v>0</v>
      </c>
      <c r="AT84" s="366">
        <v>0</v>
      </c>
      <c r="AU84" s="366">
        <v>0</v>
      </c>
      <c r="AV84" s="366">
        <v>0</v>
      </c>
      <c r="AW84" s="366">
        <v>0</v>
      </c>
      <c r="AX84" s="366">
        <v>0</v>
      </c>
      <c r="AY84" s="366">
        <v>0</v>
      </c>
      <c r="AZ84" s="366">
        <v>0</v>
      </c>
      <c r="BH84" s="44"/>
      <c r="BI84" s="44"/>
      <c r="BJ84" s="44"/>
      <c r="BR84" s="44"/>
      <c r="BS84" s="44"/>
      <c r="BT84" s="44"/>
      <c r="CH84" s="33"/>
    </row>
    <row r="85" spans="1:86">
      <c r="A85">
        <v>84</v>
      </c>
      <c r="B85" t="s">
        <v>65</v>
      </c>
      <c r="C85">
        <v>611.25829846894635</v>
      </c>
      <c r="E85">
        <v>611.12075530037487</v>
      </c>
      <c r="G85">
        <v>651.08257672894638</v>
      </c>
      <c r="I85">
        <v>1065.8542224343748</v>
      </c>
      <c r="K85">
        <v>1062.779222434375</v>
      </c>
      <c r="M85">
        <v>637.4726055509841</v>
      </c>
      <c r="O85">
        <v>637.33506238241273</v>
      </c>
      <c r="Q85">
        <v>677.29688381098413</v>
      </c>
      <c r="S85">
        <v>1092.0685295164128</v>
      </c>
      <c r="U85">
        <v>1088.9935295164128</v>
      </c>
      <c r="W85">
        <v>644.44803569286114</v>
      </c>
      <c r="Y85">
        <v>644.31049252428966</v>
      </c>
      <c r="AA85">
        <v>684.27231395286117</v>
      </c>
      <c r="AC85">
        <v>1099.0439596582899</v>
      </c>
      <c r="AE85">
        <v>1095.9689596582898</v>
      </c>
      <c r="AG85">
        <v>661.28979073786684</v>
      </c>
      <c r="AI85">
        <v>661.15224756929524</v>
      </c>
      <c r="AK85">
        <v>701.11406899786687</v>
      </c>
      <c r="AM85">
        <v>1115.8857147032952</v>
      </c>
      <c r="AO85">
        <v>1112.8107147032954</v>
      </c>
      <c r="AQ85" s="366">
        <v>0</v>
      </c>
      <c r="AR85" s="366">
        <v>0</v>
      </c>
      <c r="AS85" s="366">
        <v>0</v>
      </c>
      <c r="AT85" s="366">
        <v>0</v>
      </c>
      <c r="AU85" s="366">
        <v>0</v>
      </c>
      <c r="AV85" s="366">
        <v>0</v>
      </c>
      <c r="AW85" s="366">
        <v>0</v>
      </c>
      <c r="AX85" s="366">
        <v>0</v>
      </c>
      <c r="AY85" s="366">
        <v>0</v>
      </c>
      <c r="AZ85" s="366">
        <v>0</v>
      </c>
      <c r="BH85" s="44"/>
      <c r="BI85" s="44"/>
      <c r="BJ85" s="44"/>
      <c r="BR85" s="44"/>
      <c r="BS85" s="44"/>
      <c r="BT85" s="44"/>
      <c r="CH85" s="33"/>
    </row>
    <row r="86" spans="1:86">
      <c r="A86">
        <v>85</v>
      </c>
      <c r="B86" t="s">
        <v>66</v>
      </c>
      <c r="C86">
        <v>620.20615802587508</v>
      </c>
      <c r="E86">
        <v>620.25126985730344</v>
      </c>
      <c r="G86">
        <v>660.21309128587495</v>
      </c>
      <c r="I86">
        <v>1074.9888205913035</v>
      </c>
      <c r="K86">
        <v>1071.9138205913036</v>
      </c>
      <c r="M86">
        <v>646.0015725896817</v>
      </c>
      <c r="O86">
        <v>646.04668442111029</v>
      </c>
      <c r="Q86">
        <v>686.0085058496818</v>
      </c>
      <c r="S86">
        <v>1100.7842351551103</v>
      </c>
      <c r="U86">
        <v>1097.7092351551105</v>
      </c>
      <c r="W86">
        <v>652.9129814317871</v>
      </c>
      <c r="Y86">
        <v>652.95809326321557</v>
      </c>
      <c r="AA86">
        <v>692.91991469178697</v>
      </c>
      <c r="AC86">
        <v>1107.6956439972155</v>
      </c>
      <c r="AE86">
        <v>1104.6206439972154</v>
      </c>
      <c r="AG86">
        <v>669.48561301073437</v>
      </c>
      <c r="AI86">
        <v>669.53072484216295</v>
      </c>
      <c r="AK86">
        <v>709.49254627073446</v>
      </c>
      <c r="AM86">
        <v>1124.268275576163</v>
      </c>
      <c r="AO86">
        <v>1121.1932755761632</v>
      </c>
      <c r="AQ86" s="366">
        <v>0</v>
      </c>
      <c r="AR86" s="366">
        <v>0</v>
      </c>
      <c r="AS86" s="366">
        <v>0</v>
      </c>
      <c r="AT86" s="366">
        <v>0</v>
      </c>
      <c r="AU86" s="366">
        <v>0</v>
      </c>
      <c r="AV86" s="366">
        <v>0</v>
      </c>
      <c r="AW86" s="366">
        <v>0</v>
      </c>
      <c r="AX86" s="366">
        <v>0</v>
      </c>
      <c r="AY86" s="366">
        <v>0</v>
      </c>
      <c r="AZ86" s="366">
        <v>0</v>
      </c>
      <c r="BH86" s="44"/>
      <c r="BI86" s="44"/>
      <c r="BJ86" s="44"/>
      <c r="BR86" s="44"/>
      <c r="BS86" s="44"/>
      <c r="BT86" s="44"/>
      <c r="CH86" s="33"/>
    </row>
    <row r="87" spans="1:86">
      <c r="A87">
        <v>86</v>
      </c>
      <c r="B87" t="s">
        <v>67</v>
      </c>
      <c r="C87">
        <v>622.83354793333228</v>
      </c>
      <c r="E87">
        <v>623.24396976476078</v>
      </c>
      <c r="G87">
        <v>663.20579119333229</v>
      </c>
      <c r="I87">
        <v>1077.9896876987609</v>
      </c>
      <c r="K87">
        <v>1074.9146876987609</v>
      </c>
      <c r="M87">
        <v>647.90418185284011</v>
      </c>
      <c r="O87">
        <v>648.3146036842686</v>
      </c>
      <c r="Q87">
        <v>688.27642511284012</v>
      </c>
      <c r="S87">
        <v>1103.0603216182687</v>
      </c>
      <c r="U87">
        <v>1099.9853216182687</v>
      </c>
      <c r="W87">
        <v>654.71477357602191</v>
      </c>
      <c r="Y87">
        <v>655.12519540745029</v>
      </c>
      <c r="AA87">
        <v>695.0870168360218</v>
      </c>
      <c r="AC87">
        <v>1109.8709133414504</v>
      </c>
      <c r="AE87">
        <v>1106.7959133414504</v>
      </c>
      <c r="AG87">
        <v>670.82175950450642</v>
      </c>
      <c r="AI87">
        <v>671.23218133593491</v>
      </c>
      <c r="AK87">
        <v>711.19400276450642</v>
      </c>
      <c r="AM87">
        <v>1125.9778992699351</v>
      </c>
      <c r="AO87">
        <v>1122.902899269935</v>
      </c>
      <c r="AQ87" s="366">
        <v>0</v>
      </c>
      <c r="AR87" s="366">
        <v>0</v>
      </c>
      <c r="AS87" s="366">
        <v>0</v>
      </c>
      <c r="AT87" s="366">
        <v>0</v>
      </c>
      <c r="AU87" s="366">
        <v>0</v>
      </c>
      <c r="AV87" s="366">
        <v>0</v>
      </c>
      <c r="AW87" s="366">
        <v>0</v>
      </c>
      <c r="AX87" s="366">
        <v>0</v>
      </c>
      <c r="AY87" s="366">
        <v>0</v>
      </c>
      <c r="AZ87" s="366">
        <v>0</v>
      </c>
      <c r="BH87" s="44"/>
      <c r="BI87" s="44"/>
      <c r="BJ87" s="44"/>
      <c r="BR87" s="44"/>
      <c r="BS87" s="44"/>
      <c r="BT87" s="44"/>
      <c r="CH87" s="33"/>
    </row>
    <row r="88" spans="1:86">
      <c r="A88">
        <v>87</v>
      </c>
      <c r="B88" t="s">
        <v>895</v>
      </c>
      <c r="C88">
        <v>140.79798880799999</v>
      </c>
      <c r="E88">
        <v>140.79798880799999</v>
      </c>
      <c r="G88">
        <v>140.79798880799999</v>
      </c>
      <c r="I88">
        <v>140.79798880799999</v>
      </c>
      <c r="K88">
        <v>140.79798880799999</v>
      </c>
      <c r="M88">
        <v>174.34008880799999</v>
      </c>
      <c r="O88">
        <v>174.34008880799999</v>
      </c>
      <c r="Q88">
        <v>174.34008880799999</v>
      </c>
      <c r="S88">
        <v>174.34008880799999</v>
      </c>
      <c r="U88">
        <v>174.34008880799999</v>
      </c>
      <c r="W88">
        <v>182.85931480800002</v>
      </c>
      <c r="Y88">
        <v>182.85931480800002</v>
      </c>
      <c r="AA88">
        <v>182.85931480800002</v>
      </c>
      <c r="AC88">
        <v>182.85931480800002</v>
      </c>
      <c r="AE88">
        <v>182.85931480800002</v>
      </c>
      <c r="AG88">
        <v>204.40891480800005</v>
      </c>
      <c r="AI88">
        <v>204.40891480800005</v>
      </c>
      <c r="AK88">
        <v>204.40891480800005</v>
      </c>
      <c r="AM88">
        <v>204.40891480800005</v>
      </c>
      <c r="AO88">
        <v>204.40891480800005</v>
      </c>
      <c r="AQ88" s="366">
        <v>0</v>
      </c>
      <c r="AR88" s="366">
        <v>0</v>
      </c>
      <c r="AS88" s="366">
        <v>0</v>
      </c>
      <c r="AT88" s="366">
        <v>0</v>
      </c>
      <c r="AU88" s="366">
        <v>0</v>
      </c>
      <c r="AV88" s="366">
        <v>0</v>
      </c>
      <c r="AW88" s="366">
        <v>0</v>
      </c>
      <c r="AX88" s="366">
        <v>0</v>
      </c>
      <c r="AY88" s="366">
        <v>0</v>
      </c>
      <c r="AZ88" s="366">
        <v>0</v>
      </c>
      <c r="BH88" s="44"/>
      <c r="BI88" s="44"/>
      <c r="BJ88" s="44"/>
      <c r="BR88" s="44"/>
      <c r="BS88" s="44"/>
      <c r="BT88" s="44"/>
      <c r="CH88" s="33"/>
    </row>
    <row r="89" spans="1:86">
      <c r="A89">
        <v>88</v>
      </c>
      <c r="B89" t="s">
        <v>896</v>
      </c>
      <c r="C89">
        <v>146.82152020800001</v>
      </c>
      <c r="E89">
        <v>146.82152020800001</v>
      </c>
      <c r="G89">
        <v>146.82152020800001</v>
      </c>
      <c r="I89">
        <v>146.82152020800001</v>
      </c>
      <c r="K89">
        <v>146.82152020800001</v>
      </c>
      <c r="M89">
        <v>180.36362020800001</v>
      </c>
      <c r="O89">
        <v>180.36362020800001</v>
      </c>
      <c r="Q89">
        <v>180.36362020800001</v>
      </c>
      <c r="S89">
        <v>180.36362020800001</v>
      </c>
      <c r="U89">
        <v>180.36362020800001</v>
      </c>
      <c r="W89">
        <v>188.91974620800002</v>
      </c>
      <c r="Y89">
        <v>188.91974620800002</v>
      </c>
      <c r="AA89">
        <v>188.91974620800002</v>
      </c>
      <c r="AC89">
        <v>188.91974620800002</v>
      </c>
      <c r="AE89">
        <v>188.91974620800002</v>
      </c>
      <c r="AG89">
        <v>210.46934620799999</v>
      </c>
      <c r="AI89">
        <v>210.46934620799999</v>
      </c>
      <c r="AK89">
        <v>210.46934620799999</v>
      </c>
      <c r="AM89">
        <v>210.46934620799999</v>
      </c>
      <c r="AO89">
        <v>210.46934620799999</v>
      </c>
      <c r="AQ89" s="366">
        <v>0</v>
      </c>
      <c r="AR89" s="366">
        <v>0</v>
      </c>
      <c r="AS89" s="366">
        <v>0</v>
      </c>
      <c r="AT89" s="366">
        <v>0</v>
      </c>
      <c r="AU89" s="366">
        <v>0</v>
      </c>
      <c r="AV89" s="366">
        <v>0</v>
      </c>
      <c r="AW89" s="366">
        <v>0</v>
      </c>
      <c r="AX89" s="366">
        <v>0</v>
      </c>
      <c r="AY89" s="366">
        <v>0</v>
      </c>
      <c r="AZ89" s="366">
        <v>0</v>
      </c>
      <c r="BH89" s="44"/>
      <c r="BI89" s="44"/>
      <c r="BJ89" s="44"/>
      <c r="BR89" s="44"/>
      <c r="BS89" s="44"/>
      <c r="BT89" s="44"/>
      <c r="CH89" s="33"/>
    </row>
    <row r="90" spans="1:86">
      <c r="A90">
        <v>89</v>
      </c>
      <c r="B90" t="s">
        <v>897</v>
      </c>
      <c r="C90">
        <v>148.83492688800001</v>
      </c>
      <c r="E90">
        <v>148.83492688800001</v>
      </c>
      <c r="G90">
        <v>148.83492688800001</v>
      </c>
      <c r="I90">
        <v>148.83492688800001</v>
      </c>
      <c r="K90">
        <v>148.83492688800001</v>
      </c>
      <c r="M90">
        <v>182.37702688800005</v>
      </c>
      <c r="O90">
        <v>182.37702688800005</v>
      </c>
      <c r="Q90">
        <v>182.37702688800005</v>
      </c>
      <c r="S90">
        <v>182.37702688800005</v>
      </c>
      <c r="U90">
        <v>182.37702688800005</v>
      </c>
      <c r="W90">
        <v>190.95184888800003</v>
      </c>
      <c r="Y90">
        <v>190.95184888800003</v>
      </c>
      <c r="AA90">
        <v>190.95184888800003</v>
      </c>
      <c r="AC90">
        <v>190.95184888800003</v>
      </c>
      <c r="AE90">
        <v>190.95184888800003</v>
      </c>
      <c r="AG90">
        <v>212.501448888</v>
      </c>
      <c r="AI90">
        <v>212.501448888</v>
      </c>
      <c r="AK90">
        <v>212.501448888</v>
      </c>
      <c r="AM90">
        <v>212.501448888</v>
      </c>
      <c r="AO90">
        <v>212.501448888</v>
      </c>
      <c r="AQ90" s="366">
        <v>0</v>
      </c>
      <c r="AR90" s="366">
        <v>0</v>
      </c>
      <c r="AS90" s="366">
        <v>0</v>
      </c>
      <c r="AT90" s="366">
        <v>0</v>
      </c>
      <c r="AU90" s="366">
        <v>0</v>
      </c>
      <c r="AV90" s="366">
        <v>0</v>
      </c>
      <c r="AW90" s="366">
        <v>0</v>
      </c>
      <c r="AX90" s="366">
        <v>0</v>
      </c>
      <c r="AY90" s="366">
        <v>0</v>
      </c>
      <c r="AZ90" s="366">
        <v>0</v>
      </c>
      <c r="BH90" s="44"/>
      <c r="BI90" s="44"/>
      <c r="BJ90" s="44"/>
      <c r="BR90" s="44"/>
      <c r="BS90" s="44"/>
      <c r="BT90" s="44"/>
      <c r="CH90" s="33"/>
    </row>
    <row r="91" spans="1:86">
      <c r="A91">
        <v>90</v>
      </c>
      <c r="B91" t="s">
        <v>898</v>
      </c>
      <c r="C91">
        <v>158.24046628800005</v>
      </c>
      <c r="E91">
        <v>158.24046628800005</v>
      </c>
      <c r="G91">
        <v>158.24046628800005</v>
      </c>
      <c r="I91">
        <v>158.24046628800005</v>
      </c>
      <c r="K91">
        <v>158.24046628800005</v>
      </c>
      <c r="M91">
        <v>191.78256628800006</v>
      </c>
      <c r="O91">
        <v>191.78256628800006</v>
      </c>
      <c r="Q91">
        <v>191.78256628800006</v>
      </c>
      <c r="S91">
        <v>191.78256628800006</v>
      </c>
      <c r="U91">
        <v>191.78256628800006</v>
      </c>
      <c r="W91">
        <v>200.41888828800006</v>
      </c>
      <c r="Y91">
        <v>200.41888828800006</v>
      </c>
      <c r="AA91">
        <v>200.41888828800006</v>
      </c>
      <c r="AC91">
        <v>200.41888828800006</v>
      </c>
      <c r="AE91">
        <v>200.41888828800006</v>
      </c>
      <c r="AG91">
        <v>221.96848828800003</v>
      </c>
      <c r="AI91">
        <v>221.96848828800003</v>
      </c>
      <c r="AK91">
        <v>221.96848828800003</v>
      </c>
      <c r="AM91">
        <v>221.96848828800003</v>
      </c>
      <c r="AO91">
        <v>221.96848828800003</v>
      </c>
      <c r="AQ91" s="366">
        <v>0</v>
      </c>
      <c r="AR91" s="366">
        <v>0</v>
      </c>
      <c r="AS91" s="366">
        <v>0</v>
      </c>
      <c r="AT91" s="366">
        <v>0</v>
      </c>
      <c r="AU91" s="366">
        <v>0</v>
      </c>
      <c r="AV91" s="366">
        <v>0</v>
      </c>
      <c r="AW91" s="366">
        <v>0</v>
      </c>
      <c r="AX91" s="366">
        <v>0</v>
      </c>
      <c r="AY91" s="366">
        <v>0</v>
      </c>
      <c r="AZ91" s="366">
        <v>0</v>
      </c>
      <c r="BH91" s="44"/>
      <c r="BI91" s="44"/>
      <c r="BJ91" s="44"/>
      <c r="BR91" s="44"/>
      <c r="BS91" s="44"/>
      <c r="BT91" s="44"/>
      <c r="CH91" s="33"/>
    </row>
    <row r="92" spans="1:86">
      <c r="A92">
        <v>91</v>
      </c>
      <c r="B92" t="s">
        <v>68</v>
      </c>
      <c r="C92">
        <v>249.6252105216569</v>
      </c>
      <c r="E92">
        <v>271.64221052165686</v>
      </c>
      <c r="G92">
        <v>304.49704802165689</v>
      </c>
      <c r="I92">
        <v>317.70571052165684</v>
      </c>
      <c r="K92">
        <v>317.70571052165684</v>
      </c>
      <c r="M92">
        <v>279.80404764592657</v>
      </c>
      <c r="O92">
        <v>301.82104764592651</v>
      </c>
      <c r="Q92">
        <v>334.67588514592654</v>
      </c>
      <c r="S92">
        <v>347.88454764592655</v>
      </c>
      <c r="U92">
        <v>347.88454764592655</v>
      </c>
      <c r="W92">
        <v>287.48518459005749</v>
      </c>
      <c r="Y92">
        <v>309.50218459005748</v>
      </c>
      <c r="AA92">
        <v>342.3570220900574</v>
      </c>
      <c r="AC92">
        <v>355.56568459005746</v>
      </c>
      <c r="AE92">
        <v>355.56568459005746</v>
      </c>
      <c r="AG92">
        <v>306.87400844107344</v>
      </c>
      <c r="AI92">
        <v>328.89100844107344</v>
      </c>
      <c r="AK92">
        <v>361.74584594107341</v>
      </c>
      <c r="AM92">
        <v>374.95450844107341</v>
      </c>
      <c r="AO92">
        <v>374.95450844107341</v>
      </c>
      <c r="AQ92" s="366">
        <v>0</v>
      </c>
      <c r="AR92" s="366">
        <v>0</v>
      </c>
      <c r="AS92" s="366">
        <v>0</v>
      </c>
      <c r="AT92" s="366">
        <v>0</v>
      </c>
      <c r="AU92" s="366">
        <v>0</v>
      </c>
      <c r="AV92" s="366">
        <v>0</v>
      </c>
      <c r="AW92" s="366">
        <v>0</v>
      </c>
      <c r="AX92" s="366">
        <v>0</v>
      </c>
      <c r="AY92" s="366">
        <v>0</v>
      </c>
      <c r="AZ92" s="366">
        <v>0</v>
      </c>
      <c r="BH92" s="44"/>
      <c r="BI92" s="44"/>
      <c r="BJ92" s="44"/>
      <c r="BR92" s="44"/>
      <c r="BS92" s="44"/>
      <c r="BT92" s="44"/>
      <c r="CH92" s="33"/>
    </row>
    <row r="93" spans="1:86">
      <c r="A93">
        <v>92</v>
      </c>
      <c r="B93" t="s">
        <v>69</v>
      </c>
      <c r="C93">
        <v>258.94702032232084</v>
      </c>
      <c r="E93">
        <v>294.61702032232085</v>
      </c>
      <c r="G93">
        <v>326.47171407232082</v>
      </c>
      <c r="I93">
        <v>340.26539532232078</v>
      </c>
      <c r="K93">
        <v>340.26539532232078</v>
      </c>
      <c r="M93">
        <v>288.34031060013302</v>
      </c>
      <c r="O93">
        <v>324.01031060013298</v>
      </c>
      <c r="Q93">
        <v>355.86500435013301</v>
      </c>
      <c r="S93">
        <v>369.65868560013303</v>
      </c>
      <c r="U93">
        <v>369.65868560013303</v>
      </c>
      <c r="W93">
        <v>295.85679038323627</v>
      </c>
      <c r="Y93">
        <v>331.52679038323635</v>
      </c>
      <c r="AA93">
        <v>363.38148413323626</v>
      </c>
      <c r="AC93">
        <v>377.17516538323628</v>
      </c>
      <c r="AE93">
        <v>377.17516538323628</v>
      </c>
      <c r="AG93">
        <v>314.74092847151167</v>
      </c>
      <c r="AI93">
        <v>350.41092847151162</v>
      </c>
      <c r="AK93">
        <v>382.26562222151171</v>
      </c>
      <c r="AM93">
        <v>396.05930347151167</v>
      </c>
      <c r="AO93">
        <v>396.05930347151167</v>
      </c>
      <c r="AQ93" s="366">
        <v>0</v>
      </c>
      <c r="AR93" s="366">
        <v>0</v>
      </c>
      <c r="AS93" s="366">
        <v>0</v>
      </c>
      <c r="AT93" s="366">
        <v>0</v>
      </c>
      <c r="AU93" s="366">
        <v>0</v>
      </c>
      <c r="AV93" s="366">
        <v>0</v>
      </c>
      <c r="AW93" s="366">
        <v>0</v>
      </c>
      <c r="AX93" s="366">
        <v>0</v>
      </c>
      <c r="AY93" s="366">
        <v>0</v>
      </c>
      <c r="AZ93" s="366">
        <v>0</v>
      </c>
      <c r="BH93" s="44"/>
      <c r="BI93" s="44"/>
      <c r="BJ93" s="44"/>
      <c r="BR93" s="44"/>
      <c r="BS93" s="44"/>
      <c r="BT93" s="44"/>
      <c r="CH93" s="33"/>
    </row>
    <row r="94" spans="1:86">
      <c r="A94">
        <v>93</v>
      </c>
      <c r="B94" t="s">
        <v>70</v>
      </c>
      <c r="C94">
        <v>251.92544558564956</v>
      </c>
      <c r="E94">
        <v>300.71032058564958</v>
      </c>
      <c r="G94">
        <v>320.44720808564955</v>
      </c>
      <c r="I94">
        <v>337.02607058564962</v>
      </c>
      <c r="K94">
        <v>337.02607058564962</v>
      </c>
      <c r="M94">
        <v>279.7059335366331</v>
      </c>
      <c r="O94">
        <v>328.4908085366331</v>
      </c>
      <c r="Q94">
        <v>348.22769603663312</v>
      </c>
      <c r="S94">
        <v>364.80655853663308</v>
      </c>
      <c r="U94">
        <v>364.80655853663308</v>
      </c>
      <c r="W94">
        <v>286.9479943829096</v>
      </c>
      <c r="Y94">
        <v>335.7328693829096</v>
      </c>
      <c r="AA94">
        <v>355.46975688290962</v>
      </c>
      <c r="AC94">
        <v>372.04861938290964</v>
      </c>
      <c r="AE94">
        <v>372.04861938290964</v>
      </c>
      <c r="AG94">
        <v>304.79596463964714</v>
      </c>
      <c r="AI94">
        <v>353.58083963964714</v>
      </c>
      <c r="AK94">
        <v>373.3177271396471</v>
      </c>
      <c r="AM94">
        <v>389.89658963964717</v>
      </c>
      <c r="AO94">
        <v>389.89658963964717</v>
      </c>
      <c r="AQ94" s="366">
        <v>0</v>
      </c>
      <c r="AR94" s="366">
        <v>0</v>
      </c>
      <c r="AS94" s="366">
        <v>0</v>
      </c>
      <c r="AT94" s="366">
        <v>0</v>
      </c>
      <c r="AU94" s="366">
        <v>0</v>
      </c>
      <c r="AV94" s="366">
        <v>0</v>
      </c>
      <c r="AW94" s="366">
        <v>0</v>
      </c>
      <c r="AX94" s="366">
        <v>0</v>
      </c>
      <c r="AY94" s="366">
        <v>0</v>
      </c>
      <c r="AZ94" s="366">
        <v>0</v>
      </c>
      <c r="BH94" s="44"/>
      <c r="BI94" s="44"/>
      <c r="BJ94" s="44"/>
      <c r="BR94" s="44"/>
      <c r="BS94" s="44"/>
      <c r="BT94" s="44"/>
      <c r="CH94" s="33"/>
    </row>
    <row r="95" spans="1:86">
      <c r="A95">
        <v>94</v>
      </c>
      <c r="B95" t="s">
        <v>71</v>
      </c>
      <c r="C95">
        <v>268.36380737318063</v>
      </c>
      <c r="E95">
        <v>331.53968237318065</v>
      </c>
      <c r="G95">
        <v>350.4224886231807</v>
      </c>
      <c r="I95">
        <v>367.85543237318069</v>
      </c>
      <c r="K95">
        <v>367.85543237318069</v>
      </c>
      <c r="M95">
        <v>295.04293510842871</v>
      </c>
      <c r="O95">
        <v>358.21881010842873</v>
      </c>
      <c r="Q95">
        <v>377.10161635842871</v>
      </c>
      <c r="S95">
        <v>394.53456010842865</v>
      </c>
      <c r="U95">
        <v>394.53456010842865</v>
      </c>
      <c r="W95">
        <v>302.09345174431348</v>
      </c>
      <c r="Y95">
        <v>365.2693267443135</v>
      </c>
      <c r="AA95">
        <v>384.15213299431349</v>
      </c>
      <c r="AC95">
        <v>401.58507674431354</v>
      </c>
      <c r="AE95">
        <v>401.58507674431354</v>
      </c>
      <c r="AG95">
        <v>319.23383744000637</v>
      </c>
      <c r="AI95">
        <v>382.40971244000644</v>
      </c>
      <c r="AK95">
        <v>401.29251869000637</v>
      </c>
      <c r="AM95">
        <v>418.72546244000642</v>
      </c>
      <c r="AO95">
        <v>418.72546244000642</v>
      </c>
      <c r="AQ95" s="366">
        <v>0</v>
      </c>
      <c r="AR95" s="366">
        <v>0</v>
      </c>
      <c r="AS95" s="366">
        <v>0</v>
      </c>
      <c r="AT95" s="366">
        <v>0</v>
      </c>
      <c r="AU95" s="366">
        <v>0</v>
      </c>
      <c r="AV95" s="366">
        <v>0</v>
      </c>
      <c r="AW95" s="366">
        <v>0</v>
      </c>
      <c r="AX95" s="366">
        <v>0</v>
      </c>
      <c r="AY95" s="366">
        <v>0</v>
      </c>
      <c r="AZ95" s="366">
        <v>0</v>
      </c>
      <c r="BH95" s="44"/>
      <c r="BI95" s="44"/>
      <c r="BJ95" s="44"/>
      <c r="BR95" s="44"/>
      <c r="BS95" s="44"/>
      <c r="BT95" s="44"/>
      <c r="CH95" s="33"/>
    </row>
    <row r="96" spans="1:86">
      <c r="A96">
        <v>95</v>
      </c>
      <c r="B96" t="s">
        <v>72</v>
      </c>
      <c r="C96">
        <v>269.87012306837488</v>
      </c>
      <c r="E96">
        <v>333.0459980683749</v>
      </c>
      <c r="G96">
        <v>351.92880431837489</v>
      </c>
      <c r="I96">
        <v>369.36174806837488</v>
      </c>
      <c r="K96">
        <v>369.36174806837488</v>
      </c>
      <c r="M96">
        <v>296.08443015041263</v>
      </c>
      <c r="O96">
        <v>359.26030515041265</v>
      </c>
      <c r="Q96">
        <v>378.14311140041264</v>
      </c>
      <c r="S96">
        <v>395.57605515041269</v>
      </c>
      <c r="U96">
        <v>395.57605515041269</v>
      </c>
      <c r="W96">
        <v>303.05986029228973</v>
      </c>
      <c r="Y96">
        <v>366.23573529228975</v>
      </c>
      <c r="AA96">
        <v>385.11854154228979</v>
      </c>
      <c r="AC96">
        <v>402.55148529228978</v>
      </c>
      <c r="AE96">
        <v>402.55148529228978</v>
      </c>
      <c r="AG96">
        <v>319.90161533729531</v>
      </c>
      <c r="AI96">
        <v>383.07749033729533</v>
      </c>
      <c r="AK96">
        <v>401.96029658729532</v>
      </c>
      <c r="AM96">
        <v>419.39324033729525</v>
      </c>
      <c r="AO96">
        <v>419.39324033729525</v>
      </c>
      <c r="AQ96" s="366">
        <v>0</v>
      </c>
      <c r="AR96" s="366">
        <v>0</v>
      </c>
      <c r="AS96" s="366">
        <v>0</v>
      </c>
      <c r="AT96" s="366">
        <v>0</v>
      </c>
      <c r="AU96" s="366">
        <v>0</v>
      </c>
      <c r="AV96" s="366">
        <v>0</v>
      </c>
      <c r="AW96" s="366">
        <v>0</v>
      </c>
      <c r="AX96" s="366">
        <v>0</v>
      </c>
      <c r="AY96" s="366">
        <v>0</v>
      </c>
      <c r="AZ96" s="366">
        <v>0</v>
      </c>
      <c r="BH96" s="44"/>
      <c r="BI96" s="44"/>
      <c r="BJ96" s="44"/>
      <c r="BR96" s="44"/>
      <c r="BS96" s="44"/>
      <c r="BT96" s="44"/>
      <c r="CH96" s="33"/>
    </row>
    <row r="97" spans="1:86">
      <c r="A97">
        <v>96</v>
      </c>
      <c r="B97" t="s">
        <v>73</v>
      </c>
      <c r="C97">
        <v>295.30441062530349</v>
      </c>
      <c r="E97">
        <v>374.54716062530349</v>
      </c>
      <c r="G97">
        <v>392.24532312530351</v>
      </c>
      <c r="I97">
        <v>410.86291062530353</v>
      </c>
      <c r="K97">
        <v>410.86291062530353</v>
      </c>
      <c r="M97">
        <v>321.09982518911028</v>
      </c>
      <c r="O97">
        <v>400.34257518911028</v>
      </c>
      <c r="Q97">
        <v>418.04073768911024</v>
      </c>
      <c r="S97">
        <v>436.65832518911026</v>
      </c>
      <c r="U97">
        <v>436.65832518911026</v>
      </c>
      <c r="W97">
        <v>328.01123403121557</v>
      </c>
      <c r="Y97">
        <v>407.25398403121551</v>
      </c>
      <c r="AA97">
        <v>424.95214653121553</v>
      </c>
      <c r="AC97">
        <v>443.56973403121555</v>
      </c>
      <c r="AE97">
        <v>443.56973403121555</v>
      </c>
      <c r="AG97">
        <v>344.58386561016295</v>
      </c>
      <c r="AI97">
        <v>423.82661561016295</v>
      </c>
      <c r="AK97">
        <v>441.52477811016291</v>
      </c>
      <c r="AM97">
        <v>460.14236561016293</v>
      </c>
      <c r="AO97">
        <v>460.14236561016293</v>
      </c>
      <c r="AQ97" s="366">
        <v>0</v>
      </c>
      <c r="AR97" s="366">
        <v>0</v>
      </c>
      <c r="AS97" s="366">
        <v>0</v>
      </c>
      <c r="AT97" s="366">
        <v>0</v>
      </c>
      <c r="AU97" s="366">
        <v>0</v>
      </c>
      <c r="AV97" s="366">
        <v>0</v>
      </c>
      <c r="AW97" s="366">
        <v>0</v>
      </c>
      <c r="AX97" s="366">
        <v>0</v>
      </c>
      <c r="AY97" s="366">
        <v>0</v>
      </c>
      <c r="AZ97" s="366">
        <v>0</v>
      </c>
      <c r="BH97" s="44"/>
      <c r="BI97" s="44"/>
      <c r="BJ97" s="44"/>
      <c r="BR97" s="44"/>
      <c r="BS97" s="44"/>
      <c r="BT97" s="44"/>
      <c r="CH97" s="33"/>
    </row>
    <row r="98" spans="1:86">
      <c r="A98">
        <v>97</v>
      </c>
      <c r="B98" t="s">
        <v>74</v>
      </c>
      <c r="C98">
        <v>328.00001153276077</v>
      </c>
      <c r="E98">
        <v>403.13763653276084</v>
      </c>
      <c r="G98">
        <v>420.12701153276078</v>
      </c>
      <c r="I98">
        <v>439.46876153276077</v>
      </c>
      <c r="K98">
        <v>439.46876153276077</v>
      </c>
      <c r="M98">
        <v>353.07064545226859</v>
      </c>
      <c r="O98">
        <v>428.20827045226855</v>
      </c>
      <c r="Q98">
        <v>445.1976454522686</v>
      </c>
      <c r="S98">
        <v>464.53939545226854</v>
      </c>
      <c r="U98">
        <v>464.53939545226854</v>
      </c>
      <c r="W98">
        <v>359.88123717545034</v>
      </c>
      <c r="Y98">
        <v>435.01886217545029</v>
      </c>
      <c r="AA98">
        <v>452.00823717545029</v>
      </c>
      <c r="AC98">
        <v>471.34998717545028</v>
      </c>
      <c r="AE98">
        <v>471.34998717545028</v>
      </c>
      <c r="AG98">
        <v>375.98822310393501</v>
      </c>
      <c r="AI98">
        <v>451.12584810393497</v>
      </c>
      <c r="AK98">
        <v>468.11522310393497</v>
      </c>
      <c r="AM98">
        <v>487.4569731039349</v>
      </c>
      <c r="AO98">
        <v>487.4569731039349</v>
      </c>
      <c r="AQ98" s="366">
        <v>0</v>
      </c>
      <c r="AR98" s="366">
        <v>0</v>
      </c>
      <c r="AS98" s="366">
        <v>0</v>
      </c>
      <c r="AT98" s="366">
        <v>0</v>
      </c>
      <c r="AU98" s="366">
        <v>0</v>
      </c>
      <c r="AV98" s="366">
        <v>0</v>
      </c>
      <c r="AW98" s="366">
        <v>0</v>
      </c>
      <c r="AX98" s="366">
        <v>0</v>
      </c>
      <c r="AY98" s="366">
        <v>0</v>
      </c>
      <c r="AZ98" s="366">
        <v>0</v>
      </c>
      <c r="BH98" s="44"/>
      <c r="BI98" s="44"/>
      <c r="BJ98" s="44"/>
      <c r="BR98" s="44"/>
      <c r="BS98" s="44"/>
      <c r="BT98" s="44"/>
      <c r="CH98" s="33"/>
    </row>
    <row r="99" spans="1:86">
      <c r="A99">
        <v>98</v>
      </c>
      <c r="B99" t="s">
        <v>75</v>
      </c>
      <c r="C99">
        <v>140.69853545978279</v>
      </c>
      <c r="E99">
        <v>144.98596403121135</v>
      </c>
      <c r="G99">
        <v>173.0563211740685</v>
      </c>
      <c r="I99">
        <v>162.8473211740685</v>
      </c>
      <c r="K99">
        <v>173.0563211740685</v>
      </c>
      <c r="M99">
        <v>172.78031942471958</v>
      </c>
      <c r="O99">
        <v>177.06774799614811</v>
      </c>
      <c r="Q99">
        <v>205.13810513900529</v>
      </c>
      <c r="S99">
        <v>194.92910513900526</v>
      </c>
      <c r="U99">
        <v>205.13810513900529</v>
      </c>
      <c r="W99">
        <v>181.28006610934128</v>
      </c>
      <c r="Y99">
        <v>185.56749468076984</v>
      </c>
      <c r="AA99">
        <v>213.63785182362696</v>
      </c>
      <c r="AC99">
        <v>203.42885182362699</v>
      </c>
      <c r="AE99">
        <v>213.63785182362696</v>
      </c>
      <c r="AG99">
        <v>201.89146526833258</v>
      </c>
      <c r="AI99">
        <v>206.17889383976117</v>
      </c>
      <c r="AK99">
        <v>234.24925098261829</v>
      </c>
      <c r="AM99">
        <v>224.04025098261832</v>
      </c>
      <c r="AO99">
        <v>234.24925098261829</v>
      </c>
      <c r="AQ99" s="366">
        <v>0</v>
      </c>
      <c r="AR99" s="366">
        <v>0</v>
      </c>
      <c r="AS99" s="366">
        <v>0</v>
      </c>
      <c r="AT99" s="366">
        <v>0</v>
      </c>
      <c r="AU99" s="366">
        <v>0</v>
      </c>
      <c r="AV99" s="366">
        <v>0</v>
      </c>
      <c r="AW99" s="366">
        <v>0</v>
      </c>
      <c r="AX99" s="366">
        <v>0</v>
      </c>
      <c r="AY99" s="366">
        <v>0</v>
      </c>
      <c r="AZ99" s="366">
        <v>0</v>
      </c>
      <c r="BH99" s="44"/>
      <c r="BI99" s="44"/>
      <c r="BJ99" s="44"/>
      <c r="BR99" s="44"/>
      <c r="BS99" s="44"/>
      <c r="BT99" s="44"/>
      <c r="CH99" s="33"/>
    </row>
    <row r="100" spans="1:86">
      <c r="A100">
        <v>99</v>
      </c>
      <c r="B100" t="s">
        <v>76</v>
      </c>
      <c r="C100">
        <v>176.22933769521137</v>
      </c>
      <c r="E100">
        <v>276.89624329863994</v>
      </c>
      <c r="G100">
        <v>276.89624329863994</v>
      </c>
      <c r="I100">
        <v>293.19561432089205</v>
      </c>
      <c r="K100">
        <v>367.17866726206847</v>
      </c>
      <c r="M100">
        <v>208.31112166014813</v>
      </c>
      <c r="O100">
        <v>308.97802726357673</v>
      </c>
      <c r="Q100">
        <v>308.97802726357673</v>
      </c>
      <c r="S100">
        <v>325.27739828582878</v>
      </c>
      <c r="U100">
        <v>399.26045122700515</v>
      </c>
      <c r="W100">
        <v>216.81086834476983</v>
      </c>
      <c r="Y100">
        <v>317.47777394819843</v>
      </c>
      <c r="AA100">
        <v>317.47777394819843</v>
      </c>
      <c r="AC100">
        <v>333.77714497045048</v>
      </c>
      <c r="AE100">
        <v>407.76019791162696</v>
      </c>
      <c r="AG100">
        <v>237.42226750376119</v>
      </c>
      <c r="AI100">
        <v>338.08917310718971</v>
      </c>
      <c r="AK100">
        <v>338.08917310718971</v>
      </c>
      <c r="AM100">
        <v>354.38854412944187</v>
      </c>
      <c r="AO100">
        <v>428.37159707061829</v>
      </c>
      <c r="AQ100" s="366">
        <v>0</v>
      </c>
      <c r="AR100" s="366">
        <v>0</v>
      </c>
      <c r="AS100" s="366">
        <v>0</v>
      </c>
      <c r="AT100" s="366">
        <v>0</v>
      </c>
      <c r="AU100" s="366">
        <v>0</v>
      </c>
      <c r="AV100" s="366">
        <v>0</v>
      </c>
      <c r="AW100" s="366">
        <v>0</v>
      </c>
      <c r="AX100" s="366">
        <v>0</v>
      </c>
      <c r="AY100" s="366">
        <v>0</v>
      </c>
      <c r="AZ100" s="366">
        <v>0</v>
      </c>
      <c r="BH100" s="44"/>
      <c r="BI100" s="44"/>
      <c r="BJ100" s="44"/>
      <c r="BR100" s="44"/>
      <c r="BS100" s="44"/>
      <c r="BT100" s="44"/>
      <c r="CH100" s="33"/>
    </row>
    <row r="101" spans="1:86">
      <c r="A101">
        <v>100</v>
      </c>
      <c r="B101" t="s">
        <v>77</v>
      </c>
      <c r="C101">
        <v>122.60430565620082</v>
      </c>
      <c r="E101">
        <v>131.17916279905796</v>
      </c>
      <c r="G101">
        <v>187.31987708477226</v>
      </c>
      <c r="I101">
        <v>166.90187708477225</v>
      </c>
      <c r="K101">
        <v>187.31987708477226</v>
      </c>
      <c r="M101">
        <v>147.60275791600327</v>
      </c>
      <c r="O101">
        <v>156.1776150588604</v>
      </c>
      <c r="Q101">
        <v>212.31832934457469</v>
      </c>
      <c r="S101">
        <v>191.90032934457469</v>
      </c>
      <c r="U101">
        <v>212.31832934457469</v>
      </c>
      <c r="W101">
        <v>154.39595933833189</v>
      </c>
      <c r="Y101">
        <v>162.97081648118902</v>
      </c>
      <c r="AA101">
        <v>219.11153076690329</v>
      </c>
      <c r="AC101">
        <v>198.69353076690331</v>
      </c>
      <c r="AE101">
        <v>219.11153076690329</v>
      </c>
      <c r="AG101">
        <v>170.45657113120828</v>
      </c>
      <c r="AI101">
        <v>179.03142827406543</v>
      </c>
      <c r="AK101">
        <v>235.17214255977973</v>
      </c>
      <c r="AM101">
        <v>214.75414255977972</v>
      </c>
      <c r="AO101">
        <v>235.17214255977973</v>
      </c>
      <c r="AQ101" s="366">
        <v>0</v>
      </c>
      <c r="AR101" s="366">
        <v>0</v>
      </c>
      <c r="AS101" s="366">
        <v>0</v>
      </c>
      <c r="AT101" s="366">
        <v>0</v>
      </c>
      <c r="AU101" s="366">
        <v>0</v>
      </c>
      <c r="AV101" s="366">
        <v>0</v>
      </c>
      <c r="AW101" s="366">
        <v>0</v>
      </c>
      <c r="AX101" s="366">
        <v>0</v>
      </c>
      <c r="AY101" s="366">
        <v>0</v>
      </c>
      <c r="AZ101" s="366">
        <v>0</v>
      </c>
      <c r="BH101" s="44"/>
      <c r="BI101" s="44"/>
      <c r="BJ101" s="44"/>
      <c r="BR101" s="44"/>
      <c r="BS101" s="44"/>
      <c r="BT101" s="44"/>
      <c r="CH101" s="33"/>
    </row>
    <row r="102" spans="1:86">
      <c r="A102">
        <v>101</v>
      </c>
      <c r="B102" t="s">
        <v>78</v>
      </c>
      <c r="C102">
        <v>125.51726812643228</v>
      </c>
      <c r="E102">
        <v>134.09212526928943</v>
      </c>
      <c r="G102">
        <v>190.23283955500369</v>
      </c>
      <c r="I102">
        <v>169.81483955500372</v>
      </c>
      <c r="K102">
        <v>190.23283955500369</v>
      </c>
      <c r="M102">
        <v>149.8877832258872</v>
      </c>
      <c r="O102">
        <v>158.46264036874436</v>
      </c>
      <c r="Q102">
        <v>214.6033546544586</v>
      </c>
      <c r="S102">
        <v>194.18535465445865</v>
      </c>
      <c r="U102">
        <v>214.6033546544586</v>
      </c>
      <c r="W102">
        <v>156.60349945776909</v>
      </c>
      <c r="Y102">
        <v>165.17835660062622</v>
      </c>
      <c r="AA102">
        <v>221.31907088634048</v>
      </c>
      <c r="AC102">
        <v>200.90107088634051</v>
      </c>
      <c r="AE102">
        <v>221.31907088634048</v>
      </c>
      <c r="AG102">
        <v>172.26068407612078</v>
      </c>
      <c r="AI102">
        <v>180.83554121897791</v>
      </c>
      <c r="AK102">
        <v>236.97625550469218</v>
      </c>
      <c r="AM102">
        <v>216.5582555046922</v>
      </c>
      <c r="AO102">
        <v>236.97625550469218</v>
      </c>
      <c r="AQ102" s="366">
        <v>0</v>
      </c>
      <c r="AR102" s="366">
        <v>0</v>
      </c>
      <c r="AS102" s="366">
        <v>0</v>
      </c>
      <c r="AT102" s="366">
        <v>0</v>
      </c>
      <c r="AU102" s="366">
        <v>0</v>
      </c>
      <c r="AV102" s="366">
        <v>0</v>
      </c>
      <c r="AW102" s="366">
        <v>0</v>
      </c>
      <c r="AX102" s="366">
        <v>0</v>
      </c>
      <c r="AY102" s="366">
        <v>0</v>
      </c>
      <c r="AZ102" s="366">
        <v>0</v>
      </c>
      <c r="BH102" s="44"/>
      <c r="BI102" s="44"/>
      <c r="BJ102" s="44"/>
      <c r="BR102" s="44"/>
      <c r="BS102" s="44"/>
      <c r="BT102" s="44"/>
      <c r="CH102" s="33"/>
    </row>
    <row r="103" spans="1:86">
      <c r="A103">
        <v>102</v>
      </c>
      <c r="B103" t="s">
        <v>79</v>
      </c>
      <c r="C103">
        <v>128.59810707386657</v>
      </c>
      <c r="E103">
        <v>137.1729642167237</v>
      </c>
      <c r="G103">
        <v>193.31367850243797</v>
      </c>
      <c r="I103">
        <v>172.89567850243802</v>
      </c>
      <c r="K103">
        <v>193.31367850243797</v>
      </c>
      <c r="M103">
        <v>152.43546744637595</v>
      </c>
      <c r="O103">
        <v>161.01032458923311</v>
      </c>
      <c r="Q103">
        <v>217.15103887494735</v>
      </c>
      <c r="S103">
        <v>196.7330388749474</v>
      </c>
      <c r="U103">
        <v>217.15103887494735</v>
      </c>
      <c r="W103">
        <v>159.0965338595548</v>
      </c>
      <c r="Y103">
        <v>167.67139100241198</v>
      </c>
      <c r="AA103">
        <v>223.81210528812622</v>
      </c>
      <c r="AC103">
        <v>203.39410528812627</v>
      </c>
      <c r="AE103">
        <v>223.81210528812622</v>
      </c>
      <c r="AG103">
        <v>174.41118562803169</v>
      </c>
      <c r="AI103">
        <v>182.98604277088884</v>
      </c>
      <c r="AK103">
        <v>239.12675705660314</v>
      </c>
      <c r="AM103">
        <v>218.70875705660313</v>
      </c>
      <c r="AO103">
        <v>239.12675705660314</v>
      </c>
      <c r="AQ103" s="366">
        <v>0</v>
      </c>
      <c r="AR103" s="366">
        <v>0</v>
      </c>
      <c r="AS103" s="366">
        <v>0</v>
      </c>
      <c r="AT103" s="366">
        <v>0</v>
      </c>
      <c r="AU103" s="366">
        <v>0</v>
      </c>
      <c r="AV103" s="366">
        <v>0</v>
      </c>
      <c r="AW103" s="366">
        <v>0</v>
      </c>
      <c r="AX103" s="366">
        <v>0</v>
      </c>
      <c r="AY103" s="366">
        <v>0</v>
      </c>
      <c r="AZ103" s="366">
        <v>0</v>
      </c>
      <c r="BH103" s="44"/>
      <c r="BI103" s="44"/>
      <c r="BJ103" s="44"/>
      <c r="BR103" s="44"/>
      <c r="BS103" s="44"/>
      <c r="BT103" s="44"/>
      <c r="CH103" s="33"/>
    </row>
    <row r="104" spans="1:86">
      <c r="A104">
        <v>103</v>
      </c>
      <c r="B104" t="s">
        <v>80</v>
      </c>
      <c r="C104">
        <v>131.81148026746234</v>
      </c>
      <c r="E104">
        <v>140.38633741031947</v>
      </c>
      <c r="G104">
        <v>196.52705169603377</v>
      </c>
      <c r="I104">
        <v>176.10905169603376</v>
      </c>
      <c r="K104">
        <v>196.52705169603377</v>
      </c>
      <c r="M104">
        <v>155.19051425449257</v>
      </c>
      <c r="O104">
        <v>163.76537139734972</v>
      </c>
      <c r="Q104">
        <v>219.90608568306399</v>
      </c>
      <c r="S104">
        <v>199.48808568306401</v>
      </c>
      <c r="U104">
        <v>219.90608568306399</v>
      </c>
      <c r="W104">
        <v>161.81495879922264</v>
      </c>
      <c r="Y104">
        <v>170.38981594207976</v>
      </c>
      <c r="AA104">
        <v>226.53053022779403</v>
      </c>
      <c r="AC104">
        <v>206.11253022779405</v>
      </c>
      <c r="AE104">
        <v>226.53053022779403</v>
      </c>
      <c r="AG104">
        <v>176.83515225183609</v>
      </c>
      <c r="AI104">
        <v>185.41000939469328</v>
      </c>
      <c r="AK104">
        <v>241.55072368040754</v>
      </c>
      <c r="AM104">
        <v>221.13272368040757</v>
      </c>
      <c r="AO104">
        <v>241.55072368040754</v>
      </c>
      <c r="AQ104" s="366">
        <v>0</v>
      </c>
      <c r="AR104" s="366">
        <v>0</v>
      </c>
      <c r="AS104" s="366">
        <v>0</v>
      </c>
      <c r="AT104" s="366">
        <v>0</v>
      </c>
      <c r="AU104" s="366">
        <v>0</v>
      </c>
      <c r="AV104" s="366">
        <v>0</v>
      </c>
      <c r="AW104" s="366">
        <v>0</v>
      </c>
      <c r="AX104" s="366">
        <v>0</v>
      </c>
      <c r="AY104" s="366">
        <v>0</v>
      </c>
      <c r="AZ104" s="366">
        <v>0</v>
      </c>
      <c r="BH104" s="44"/>
      <c r="BI104" s="44"/>
      <c r="BJ104" s="44"/>
      <c r="BR104" s="44"/>
      <c r="BS104" s="44"/>
      <c r="BT104" s="44"/>
      <c r="CH104" s="33"/>
    </row>
    <row r="105" spans="1:86">
      <c r="A105">
        <v>104</v>
      </c>
      <c r="B105" t="s">
        <v>81</v>
      </c>
      <c r="C105">
        <v>122.83361957651752</v>
      </c>
      <c r="E105">
        <v>131.40847671937465</v>
      </c>
      <c r="G105">
        <v>190.44155466233136</v>
      </c>
      <c r="I105">
        <v>167.13119100508897</v>
      </c>
      <c r="K105">
        <v>190.44155466233136</v>
      </c>
      <c r="M105">
        <v>147.85042907456094</v>
      </c>
      <c r="O105">
        <v>156.42528621741806</v>
      </c>
      <c r="Q105">
        <v>215.68449705992342</v>
      </c>
      <c r="S105">
        <v>192.14800050313235</v>
      </c>
      <c r="U105">
        <v>215.68449705992342</v>
      </c>
      <c r="W105">
        <v>154.64805319785188</v>
      </c>
      <c r="Y105">
        <v>163.22291034070901</v>
      </c>
      <c r="AA105">
        <v>222.67534604680202</v>
      </c>
      <c r="AC105">
        <v>198.9456246264233</v>
      </c>
      <c r="AE105">
        <v>222.67534604680202</v>
      </c>
      <c r="AG105">
        <v>170.72045885996116</v>
      </c>
      <c r="AI105">
        <v>179.29531600281831</v>
      </c>
      <c r="AK105">
        <v>238.89303401181169</v>
      </c>
      <c r="AM105">
        <v>215.0180302885326</v>
      </c>
      <c r="AO105">
        <v>238.89303401181169</v>
      </c>
      <c r="AQ105" s="366">
        <v>0</v>
      </c>
      <c r="AR105" s="366">
        <v>0</v>
      </c>
      <c r="AS105" s="366">
        <v>0</v>
      </c>
      <c r="AT105" s="366">
        <v>0</v>
      </c>
      <c r="AU105" s="366">
        <v>0</v>
      </c>
      <c r="AV105" s="366">
        <v>0</v>
      </c>
      <c r="AW105" s="366">
        <v>0</v>
      </c>
      <c r="AX105" s="366">
        <v>0</v>
      </c>
      <c r="AY105" s="366">
        <v>0</v>
      </c>
      <c r="AZ105" s="366">
        <v>0</v>
      </c>
      <c r="BH105" s="44"/>
      <c r="BI105" s="44"/>
      <c r="BJ105" s="44"/>
      <c r="BR105" s="44"/>
      <c r="BS105" s="44"/>
      <c r="BT105" s="44"/>
      <c r="CH105" s="33"/>
    </row>
    <row r="106" spans="1:86">
      <c r="A106">
        <v>105</v>
      </c>
      <c r="B106" t="s">
        <v>82</v>
      </c>
      <c r="C106">
        <v>125.75036334752672</v>
      </c>
      <c r="E106">
        <v>134.32522049038386</v>
      </c>
      <c r="G106">
        <v>193.86347305499243</v>
      </c>
      <c r="I106">
        <v>170.04793477609815</v>
      </c>
      <c r="K106">
        <v>193.86347305499243</v>
      </c>
      <c r="M106">
        <v>150.14137059354988</v>
      </c>
      <c r="O106">
        <v>158.71622773640701</v>
      </c>
      <c r="Q106">
        <v>218.51638524222975</v>
      </c>
      <c r="S106">
        <v>194.4389420221213</v>
      </c>
      <c r="U106">
        <v>218.51638524222975</v>
      </c>
      <c r="W106">
        <v>156.86202387724521</v>
      </c>
      <c r="Y106">
        <v>165.43688102010236</v>
      </c>
      <c r="AA106">
        <v>225.4634817361846</v>
      </c>
      <c r="AC106">
        <v>201.15959530581665</v>
      </c>
      <c r="AE106">
        <v>225.4634817361846</v>
      </c>
      <c r="AG106">
        <v>172.53237396709946</v>
      </c>
      <c r="AI106">
        <v>181.10723110995659</v>
      </c>
      <c r="AK106">
        <v>241.30209638673094</v>
      </c>
      <c r="AM106">
        <v>216.8299453956709</v>
      </c>
      <c r="AO106">
        <v>241.30209638673094</v>
      </c>
      <c r="AQ106" s="366">
        <v>0</v>
      </c>
      <c r="AR106" s="366">
        <v>0</v>
      </c>
      <c r="AS106" s="366">
        <v>0</v>
      </c>
      <c r="AT106" s="366">
        <v>0</v>
      </c>
      <c r="AU106" s="366">
        <v>0</v>
      </c>
      <c r="AV106" s="366">
        <v>0</v>
      </c>
      <c r="AW106" s="366">
        <v>0</v>
      </c>
      <c r="AX106" s="366">
        <v>0</v>
      </c>
      <c r="AY106" s="366">
        <v>0</v>
      </c>
      <c r="AZ106" s="366">
        <v>0</v>
      </c>
      <c r="BH106" s="44"/>
      <c r="BI106" s="44"/>
      <c r="BJ106" s="44"/>
      <c r="BR106" s="44"/>
      <c r="BS106" s="44"/>
      <c r="BT106" s="44"/>
      <c r="CH106" s="33"/>
    </row>
    <row r="107" spans="1:86">
      <c r="A107">
        <v>106</v>
      </c>
      <c r="B107" t="s">
        <v>83</v>
      </c>
      <c r="C107">
        <v>128.83422758959284</v>
      </c>
      <c r="E107">
        <v>137.40908473245</v>
      </c>
      <c r="G107">
        <v>197.44648465429037</v>
      </c>
      <c r="I107">
        <v>173.13179901816426</v>
      </c>
      <c r="K107">
        <v>197.44648465429037</v>
      </c>
      <c r="M107">
        <v>152.69378817874522</v>
      </c>
      <c r="O107">
        <v>161.26864532160238</v>
      </c>
      <c r="Q107">
        <v>221.60031925529285</v>
      </c>
      <c r="S107">
        <v>196.99135960731667</v>
      </c>
      <c r="U107">
        <v>221.60031925529285</v>
      </c>
      <c r="W107">
        <v>159.36020315897005</v>
      </c>
      <c r="Y107">
        <v>167.93506030182718</v>
      </c>
      <c r="AA107">
        <v>228.52557593474225</v>
      </c>
      <c r="AC107">
        <v>203.65777458754147</v>
      </c>
      <c r="AE107">
        <v>228.52557593474225</v>
      </c>
      <c r="AG107">
        <v>174.68911777290293</v>
      </c>
      <c r="AI107">
        <v>183.26397491576009</v>
      </c>
      <c r="AK107">
        <v>244.04355107994078</v>
      </c>
      <c r="AM107">
        <v>218.98668920147438</v>
      </c>
      <c r="AO107">
        <v>244.04355107994078</v>
      </c>
      <c r="AQ107" s="366">
        <v>0</v>
      </c>
      <c r="AR107" s="366">
        <v>0</v>
      </c>
      <c r="AS107" s="366">
        <v>0</v>
      </c>
      <c r="AT107" s="366">
        <v>0</v>
      </c>
      <c r="AU107" s="366">
        <v>0</v>
      </c>
      <c r="AV107" s="366">
        <v>0</v>
      </c>
      <c r="AW107" s="366">
        <v>0</v>
      </c>
      <c r="AX107" s="366">
        <v>0</v>
      </c>
      <c r="AY107" s="366">
        <v>0</v>
      </c>
      <c r="AZ107" s="366">
        <v>0</v>
      </c>
      <c r="BH107" s="44"/>
      <c r="BI107" s="44"/>
      <c r="BJ107" s="44"/>
      <c r="BR107" s="44"/>
      <c r="BS107" s="44"/>
      <c r="BT107" s="44"/>
      <c r="CH107" s="33"/>
    </row>
    <row r="108" spans="1:86">
      <c r="A108">
        <v>107</v>
      </c>
      <c r="B108" t="s">
        <v>84</v>
      </c>
      <c r="C108">
        <v>132.05006545508408</v>
      </c>
      <c r="E108">
        <v>140.62492259794121</v>
      </c>
      <c r="G108">
        <v>201.15600637723225</v>
      </c>
      <c r="I108">
        <v>176.34763688365553</v>
      </c>
      <c r="K108">
        <v>201.15600637723225</v>
      </c>
      <c r="M108">
        <v>155.45269120332435</v>
      </c>
      <c r="O108">
        <v>164.02754834618148</v>
      </c>
      <c r="Q108">
        <v>224.88219053634288</v>
      </c>
      <c r="S108">
        <v>199.75026263189577</v>
      </c>
      <c r="U108">
        <v>224.88219053634288</v>
      </c>
      <c r="W108">
        <v>162.08281957171226</v>
      </c>
      <c r="Y108">
        <v>170.65767671456939</v>
      </c>
      <c r="AA108">
        <v>231.80281592121113</v>
      </c>
      <c r="AC108">
        <v>206.38039100028371</v>
      </c>
      <c r="AE108">
        <v>231.80281592121113</v>
      </c>
      <c r="AG108">
        <v>177.11816988741342</v>
      </c>
      <c r="AI108">
        <v>185.69302703027057</v>
      </c>
      <c r="AK108">
        <v>247.04604094752642</v>
      </c>
      <c r="AM108">
        <v>221.41574131598489</v>
      </c>
      <c r="AO108">
        <v>247.04604094752642</v>
      </c>
      <c r="AQ108" s="366">
        <v>0</v>
      </c>
      <c r="AR108" s="366">
        <v>0</v>
      </c>
      <c r="AS108" s="366">
        <v>0</v>
      </c>
      <c r="AT108" s="366">
        <v>0</v>
      </c>
      <c r="AU108" s="366">
        <v>0</v>
      </c>
      <c r="AV108" s="366">
        <v>0</v>
      </c>
      <c r="AW108" s="366">
        <v>0</v>
      </c>
      <c r="AX108" s="366">
        <v>0</v>
      </c>
      <c r="AY108" s="366">
        <v>0</v>
      </c>
      <c r="AZ108" s="366">
        <v>0</v>
      </c>
      <c r="BH108" s="44"/>
      <c r="BI108" s="44"/>
      <c r="BJ108" s="44"/>
      <c r="BR108" s="44"/>
      <c r="BS108" s="44"/>
      <c r="BT108" s="44"/>
      <c r="CH108" s="33"/>
    </row>
    <row r="109" spans="1:86">
      <c r="A109">
        <v>108</v>
      </c>
      <c r="B109" t="s">
        <v>899</v>
      </c>
      <c r="C109">
        <v>181.11812323094799</v>
      </c>
      <c r="E109">
        <v>228.84353203780512</v>
      </c>
      <c r="G109">
        <v>246.57310346637655</v>
      </c>
      <c r="I109">
        <v>310.30210425696481</v>
      </c>
      <c r="K109">
        <v>385.45275278637661</v>
      </c>
      <c r="M109">
        <v>206.10053499309973</v>
      </c>
      <c r="O109">
        <v>253.82594379995686</v>
      </c>
      <c r="Q109">
        <v>271.55551522852829</v>
      </c>
      <c r="S109">
        <v>335.28451601911655</v>
      </c>
      <c r="U109">
        <v>410.43516454852835</v>
      </c>
      <c r="W109">
        <v>212.88987187309007</v>
      </c>
      <c r="Y109">
        <v>260.6152806799472</v>
      </c>
      <c r="AA109">
        <v>278.34485210851864</v>
      </c>
      <c r="AC109">
        <v>342.0738528991069</v>
      </c>
      <c r="AE109">
        <v>417.22450142851864</v>
      </c>
      <c r="AG109">
        <v>228.94017821973105</v>
      </c>
      <c r="AI109">
        <v>276.66558702658818</v>
      </c>
      <c r="AK109">
        <v>294.39515845515962</v>
      </c>
      <c r="AM109">
        <v>358.12415924574788</v>
      </c>
      <c r="AO109">
        <v>433.27480777515956</v>
      </c>
      <c r="AQ109" s="366">
        <v>0</v>
      </c>
      <c r="AR109" s="366">
        <v>0</v>
      </c>
      <c r="AS109" s="366">
        <v>0</v>
      </c>
      <c r="AT109" s="366">
        <v>0</v>
      </c>
      <c r="AU109" s="366">
        <v>0</v>
      </c>
      <c r="AV109" s="366">
        <v>0</v>
      </c>
      <c r="AW109" s="366">
        <v>0</v>
      </c>
      <c r="AX109" s="366">
        <v>0</v>
      </c>
      <c r="AY109" s="366">
        <v>0</v>
      </c>
      <c r="AZ109" s="366">
        <v>0</v>
      </c>
      <c r="BH109" s="44"/>
      <c r="BI109" s="44"/>
      <c r="BJ109" s="44"/>
      <c r="BR109" s="44"/>
      <c r="BS109" s="44"/>
      <c r="BT109" s="44"/>
      <c r="CH109" s="33"/>
    </row>
    <row r="110" spans="1:86">
      <c r="A110">
        <v>109</v>
      </c>
      <c r="B110" t="s">
        <v>900</v>
      </c>
      <c r="C110">
        <v>189.67364410658428</v>
      </c>
      <c r="E110">
        <v>237.9410401134414</v>
      </c>
      <c r="G110">
        <v>255.67061154201284</v>
      </c>
      <c r="I110">
        <v>319.35060913260111</v>
      </c>
      <c r="K110">
        <v>394.5012576620129</v>
      </c>
      <c r="M110">
        <v>214.03384507268223</v>
      </c>
      <c r="O110">
        <v>262.30124107953935</v>
      </c>
      <c r="Q110">
        <v>280.03081250811078</v>
      </c>
      <c r="S110">
        <v>343.71081009869903</v>
      </c>
      <c r="U110">
        <v>418.86145862811077</v>
      </c>
      <c r="W110">
        <v>220.74707638134612</v>
      </c>
      <c r="Y110">
        <v>269.01447238820322</v>
      </c>
      <c r="AA110">
        <v>286.74404381677465</v>
      </c>
      <c r="AC110">
        <v>350.42404140736284</v>
      </c>
      <c r="AE110">
        <v>425.57468993677475</v>
      </c>
      <c r="AG110">
        <v>236.39763453778303</v>
      </c>
      <c r="AI110">
        <v>284.66503054464016</v>
      </c>
      <c r="AK110">
        <v>302.39460197321159</v>
      </c>
      <c r="AM110">
        <v>366.07459956379984</v>
      </c>
      <c r="AO110">
        <v>441.22524809321158</v>
      </c>
      <c r="AQ110" s="366">
        <v>0</v>
      </c>
      <c r="AR110" s="366">
        <v>0</v>
      </c>
      <c r="AS110" s="366">
        <v>0</v>
      </c>
      <c r="AT110" s="366">
        <v>0</v>
      </c>
      <c r="AU110" s="366">
        <v>0</v>
      </c>
      <c r="AV110" s="366">
        <v>0</v>
      </c>
      <c r="AW110" s="366">
        <v>0</v>
      </c>
      <c r="AX110" s="366">
        <v>0</v>
      </c>
      <c r="AY110" s="366">
        <v>0</v>
      </c>
      <c r="AZ110" s="366">
        <v>0</v>
      </c>
      <c r="BH110" s="44"/>
      <c r="BI110" s="44"/>
      <c r="BJ110" s="44"/>
      <c r="BR110" s="44"/>
      <c r="BS110" s="44"/>
      <c r="BT110" s="44"/>
      <c r="CH110" s="33"/>
    </row>
    <row r="111" spans="1:86">
      <c r="A111">
        <v>110</v>
      </c>
      <c r="B111" t="s">
        <v>901</v>
      </c>
      <c r="C111">
        <v>198.39513229303037</v>
      </c>
      <c r="E111">
        <v>247.20451549988752</v>
      </c>
      <c r="G111">
        <v>264.93408692845895</v>
      </c>
      <c r="I111">
        <v>328.56508131904718</v>
      </c>
      <c r="K111">
        <v>403.71572984845903</v>
      </c>
      <c r="M111">
        <v>222.2268269882461</v>
      </c>
      <c r="O111">
        <v>271.03621019510325</v>
      </c>
      <c r="Q111">
        <v>288.76578162367463</v>
      </c>
      <c r="S111">
        <v>352.39677601426291</v>
      </c>
      <c r="U111">
        <v>427.54742454367465</v>
      </c>
      <c r="W111">
        <v>228.88652840326503</v>
      </c>
      <c r="Y111">
        <v>277.69591161012215</v>
      </c>
      <c r="AA111">
        <v>295.42548303869359</v>
      </c>
      <c r="AC111">
        <v>359.05647742928181</v>
      </c>
      <c r="AE111">
        <v>434.20712595869367</v>
      </c>
      <c r="AG111">
        <v>244.19754017664886</v>
      </c>
      <c r="AI111">
        <v>293.00692338350603</v>
      </c>
      <c r="AK111">
        <v>310.73649481207747</v>
      </c>
      <c r="AM111">
        <v>374.36748920266575</v>
      </c>
      <c r="AO111">
        <v>449.51813773207749</v>
      </c>
      <c r="AQ111" s="366">
        <v>0</v>
      </c>
      <c r="AR111" s="366">
        <v>0</v>
      </c>
      <c r="AS111" s="366">
        <v>0</v>
      </c>
      <c r="AT111" s="366">
        <v>0</v>
      </c>
      <c r="AU111" s="366">
        <v>0</v>
      </c>
      <c r="AV111" s="366">
        <v>0</v>
      </c>
      <c r="AW111" s="366">
        <v>0</v>
      </c>
      <c r="AX111" s="366">
        <v>0</v>
      </c>
      <c r="AY111" s="366">
        <v>0</v>
      </c>
      <c r="AZ111" s="366">
        <v>0</v>
      </c>
      <c r="BH111" s="44"/>
      <c r="BI111" s="44"/>
      <c r="BJ111" s="44"/>
      <c r="BR111" s="44"/>
      <c r="BS111" s="44"/>
      <c r="BT111" s="44"/>
      <c r="CH111" s="33"/>
    </row>
    <row r="112" spans="1:86">
      <c r="A112">
        <v>111</v>
      </c>
      <c r="B112" t="s">
        <v>902</v>
      </c>
      <c r="C112">
        <v>207.24772137257142</v>
      </c>
      <c r="E112">
        <v>256.59909177942853</v>
      </c>
      <c r="G112">
        <v>274.32866320799997</v>
      </c>
      <c r="I112">
        <v>337.91065439858824</v>
      </c>
      <c r="K112">
        <v>413.06130292800003</v>
      </c>
      <c r="M112">
        <v>230.62492887257147</v>
      </c>
      <c r="O112">
        <v>279.97629927942859</v>
      </c>
      <c r="Q112">
        <v>297.70587070799996</v>
      </c>
      <c r="S112">
        <v>361.28786189858823</v>
      </c>
      <c r="U112">
        <v>436.43851042800009</v>
      </c>
      <c r="W112">
        <v>237.24893337257143</v>
      </c>
      <c r="Y112">
        <v>286.60030377942854</v>
      </c>
      <c r="AA112">
        <v>304.32987520799998</v>
      </c>
      <c r="AC112">
        <v>367.91186639858824</v>
      </c>
      <c r="AE112">
        <v>443.06251492800004</v>
      </c>
      <c r="AG112">
        <v>252.26795337257144</v>
      </c>
      <c r="AI112">
        <v>301.61932377942856</v>
      </c>
      <c r="AK112">
        <v>319.34889520799999</v>
      </c>
      <c r="AM112">
        <v>382.93088639858826</v>
      </c>
      <c r="AO112">
        <v>458.081534928</v>
      </c>
      <c r="AQ112" s="366">
        <v>0</v>
      </c>
      <c r="AR112" s="366">
        <v>0</v>
      </c>
      <c r="AS112" s="366">
        <v>0</v>
      </c>
      <c r="AT112" s="366">
        <v>0</v>
      </c>
      <c r="AU112" s="366">
        <v>0</v>
      </c>
      <c r="AV112" s="366">
        <v>0</v>
      </c>
      <c r="AW112" s="366">
        <v>0</v>
      </c>
      <c r="AX112" s="366">
        <v>0</v>
      </c>
      <c r="AY112" s="366">
        <v>0</v>
      </c>
      <c r="AZ112" s="366">
        <v>0</v>
      </c>
      <c r="BH112" s="44"/>
      <c r="BI112" s="44"/>
      <c r="BJ112" s="44"/>
      <c r="BR112" s="44"/>
      <c r="BS112" s="44"/>
      <c r="BT112" s="44"/>
      <c r="CH112" s="33"/>
    </row>
    <row r="113" spans="1:86">
      <c r="A113">
        <v>112</v>
      </c>
      <c r="B113" t="s">
        <v>903</v>
      </c>
      <c r="C113">
        <v>366.08704758751941</v>
      </c>
      <c r="E113">
        <v>366.87740622751943</v>
      </c>
      <c r="G113">
        <v>384.60697765609081</v>
      </c>
      <c r="I113">
        <v>554.71163652096482</v>
      </c>
      <c r="K113">
        <v>629.86228505037661</v>
      </c>
      <c r="M113">
        <v>391.06945934967115</v>
      </c>
      <c r="O113">
        <v>391.85981798967111</v>
      </c>
      <c r="Q113">
        <v>409.58938941824255</v>
      </c>
      <c r="S113">
        <v>579.69404828311656</v>
      </c>
      <c r="U113">
        <v>654.84469681252824</v>
      </c>
      <c r="W113">
        <v>397.85879622966149</v>
      </c>
      <c r="Y113">
        <v>398.64915486966152</v>
      </c>
      <c r="AA113">
        <v>416.37872629823295</v>
      </c>
      <c r="AC113">
        <v>586.48338516310685</v>
      </c>
      <c r="AE113">
        <v>661.63403369251864</v>
      </c>
      <c r="AG113">
        <v>413.90910257630247</v>
      </c>
      <c r="AI113">
        <v>414.69946121630244</v>
      </c>
      <c r="AK113">
        <v>432.42903264487387</v>
      </c>
      <c r="AM113">
        <v>602.53369150974788</v>
      </c>
      <c r="AO113">
        <v>677.68434003915957</v>
      </c>
      <c r="AQ113" s="366">
        <v>0</v>
      </c>
      <c r="AR113" s="366">
        <v>0</v>
      </c>
      <c r="AS113" s="366">
        <v>0</v>
      </c>
      <c r="AT113" s="366">
        <v>0</v>
      </c>
      <c r="AU113" s="366">
        <v>0</v>
      </c>
      <c r="AV113" s="366">
        <v>0</v>
      </c>
      <c r="AW113" s="366">
        <v>0</v>
      </c>
      <c r="AX113" s="366">
        <v>0</v>
      </c>
      <c r="AY113" s="366">
        <v>0</v>
      </c>
      <c r="AZ113" s="366">
        <v>0</v>
      </c>
      <c r="BH113" s="44"/>
      <c r="BI113" s="44"/>
      <c r="BJ113" s="44"/>
      <c r="BR113" s="44"/>
      <c r="BS113" s="44"/>
      <c r="BT113" s="44"/>
      <c r="CH113" s="33"/>
    </row>
    <row r="114" spans="1:86">
      <c r="A114">
        <v>113</v>
      </c>
      <c r="B114" t="s">
        <v>904</v>
      </c>
      <c r="C114">
        <v>377.78762926315574</v>
      </c>
      <c r="E114">
        <v>378.78069190315563</v>
      </c>
      <c r="G114">
        <v>396.51026333172706</v>
      </c>
      <c r="I114">
        <v>566.5414173966011</v>
      </c>
      <c r="K114">
        <v>641.6920659260129</v>
      </c>
      <c r="M114">
        <v>402.14783022925366</v>
      </c>
      <c r="O114">
        <v>403.14089286925361</v>
      </c>
      <c r="Q114">
        <v>420.87046429782504</v>
      </c>
      <c r="S114">
        <v>590.90161836269897</v>
      </c>
      <c r="U114">
        <v>666.05226689211077</v>
      </c>
      <c r="W114">
        <v>408.86106153791752</v>
      </c>
      <c r="Y114">
        <v>409.85412417791753</v>
      </c>
      <c r="AA114">
        <v>427.58369560648896</v>
      </c>
      <c r="AC114">
        <v>597.61484967136289</v>
      </c>
      <c r="AE114">
        <v>672.76549820077457</v>
      </c>
      <c r="AG114">
        <v>424.51161969435447</v>
      </c>
      <c r="AI114">
        <v>425.50468233435441</v>
      </c>
      <c r="AK114">
        <v>443.23425376292585</v>
      </c>
      <c r="AM114">
        <v>613.26540782779978</v>
      </c>
      <c r="AO114">
        <v>688.41605635721157</v>
      </c>
      <c r="AQ114" s="366">
        <v>0</v>
      </c>
      <c r="AR114" s="366">
        <v>0</v>
      </c>
      <c r="AS114" s="366">
        <v>0</v>
      </c>
      <c r="AT114" s="366">
        <v>0</v>
      </c>
      <c r="AU114" s="366">
        <v>0</v>
      </c>
      <c r="AV114" s="366">
        <v>0</v>
      </c>
      <c r="AW114" s="366">
        <v>0</v>
      </c>
      <c r="AX114" s="366">
        <v>0</v>
      </c>
      <c r="AY114" s="366">
        <v>0</v>
      </c>
      <c r="AZ114" s="366">
        <v>0</v>
      </c>
      <c r="BH114" s="44"/>
      <c r="BI114" s="44"/>
      <c r="BJ114" s="44"/>
      <c r="BR114" s="44"/>
      <c r="BS114" s="44"/>
      <c r="BT114" s="44"/>
      <c r="CH114" s="33"/>
    </row>
    <row r="115" spans="1:86">
      <c r="A115">
        <v>114</v>
      </c>
      <c r="B115" t="s">
        <v>905</v>
      </c>
      <c r="C115">
        <v>389.6541782496019</v>
      </c>
      <c r="E115">
        <v>390.84994488960183</v>
      </c>
      <c r="G115">
        <v>408.57951631817326</v>
      </c>
      <c r="I115">
        <v>578.53716558304723</v>
      </c>
      <c r="K115">
        <v>653.68781411245902</v>
      </c>
      <c r="M115">
        <v>413.48587294481752</v>
      </c>
      <c r="O115">
        <v>414.6816395848175</v>
      </c>
      <c r="Q115">
        <v>432.41121101338888</v>
      </c>
      <c r="S115">
        <v>602.36886027826279</v>
      </c>
      <c r="U115">
        <v>677.5195088076747</v>
      </c>
      <c r="W115">
        <v>420.14557435983647</v>
      </c>
      <c r="Y115">
        <v>421.34134099983646</v>
      </c>
      <c r="AA115">
        <v>439.07091242840784</v>
      </c>
      <c r="AC115">
        <v>609.02856169328186</v>
      </c>
      <c r="AE115">
        <v>684.17921022269354</v>
      </c>
      <c r="AG115">
        <v>435.4565861332203</v>
      </c>
      <c r="AI115">
        <v>436.65235277322029</v>
      </c>
      <c r="AK115">
        <v>454.38192420179172</v>
      </c>
      <c r="AM115">
        <v>624.33957346666568</v>
      </c>
      <c r="AO115">
        <v>699.49022199607759</v>
      </c>
      <c r="AQ115" s="366">
        <v>0</v>
      </c>
      <c r="AR115" s="366">
        <v>0</v>
      </c>
      <c r="AS115" s="366">
        <v>0</v>
      </c>
      <c r="AT115" s="366">
        <v>0</v>
      </c>
      <c r="AU115" s="366">
        <v>0</v>
      </c>
      <c r="AV115" s="366">
        <v>0</v>
      </c>
      <c r="AW115" s="366">
        <v>0</v>
      </c>
      <c r="AX115" s="366">
        <v>0</v>
      </c>
      <c r="AY115" s="366">
        <v>0</v>
      </c>
      <c r="AZ115" s="366">
        <v>0</v>
      </c>
      <c r="BH115" s="44"/>
      <c r="BI115" s="44"/>
      <c r="BJ115" s="44"/>
      <c r="BR115" s="44"/>
      <c r="BS115" s="44"/>
      <c r="BT115" s="44"/>
      <c r="CH115" s="33"/>
    </row>
    <row r="116" spans="1:86">
      <c r="A116">
        <v>115</v>
      </c>
      <c r="B116" t="s">
        <v>906</v>
      </c>
      <c r="C116">
        <v>401.65182812914287</v>
      </c>
      <c r="E116">
        <v>403.0502987691429</v>
      </c>
      <c r="G116">
        <v>420.77987019771433</v>
      </c>
      <c r="I116">
        <v>590.66401466258822</v>
      </c>
      <c r="K116">
        <v>665.81466319200001</v>
      </c>
      <c r="M116">
        <v>425.02903562914292</v>
      </c>
      <c r="O116">
        <v>426.4275062691429</v>
      </c>
      <c r="Q116">
        <v>444.15707769771427</v>
      </c>
      <c r="S116">
        <v>614.04122216258827</v>
      </c>
      <c r="U116">
        <v>689.19187069200007</v>
      </c>
      <c r="W116">
        <v>431.65304012914288</v>
      </c>
      <c r="Y116">
        <v>433.05151076914291</v>
      </c>
      <c r="AA116">
        <v>450.78108219771434</v>
      </c>
      <c r="AC116">
        <v>620.66522666258822</v>
      </c>
      <c r="AE116">
        <v>695.81587519200002</v>
      </c>
      <c r="AG116">
        <v>446.67206012914284</v>
      </c>
      <c r="AI116">
        <v>448.07053076914286</v>
      </c>
      <c r="AK116">
        <v>465.8001021977143</v>
      </c>
      <c r="AM116">
        <v>635.68424666258818</v>
      </c>
      <c r="AO116">
        <v>710.83489519199998</v>
      </c>
      <c r="AQ116" s="366">
        <v>0</v>
      </c>
      <c r="AR116" s="366">
        <v>0</v>
      </c>
      <c r="AS116" s="366">
        <v>0</v>
      </c>
      <c r="AT116" s="366">
        <v>0</v>
      </c>
      <c r="AU116" s="366">
        <v>0</v>
      </c>
      <c r="AV116" s="366">
        <v>0</v>
      </c>
      <c r="AW116" s="366">
        <v>0</v>
      </c>
      <c r="AX116" s="366">
        <v>0</v>
      </c>
      <c r="AY116" s="366">
        <v>0</v>
      </c>
      <c r="AZ116" s="366">
        <v>0</v>
      </c>
      <c r="BH116" s="44"/>
      <c r="BI116" s="44"/>
      <c r="BJ116" s="44"/>
      <c r="BR116" s="44"/>
      <c r="BS116" s="44"/>
      <c r="BT116" s="44"/>
      <c r="CH116" s="33"/>
    </row>
    <row r="117" spans="1:86">
      <c r="A117">
        <v>116</v>
      </c>
      <c r="B117" t="s">
        <v>85</v>
      </c>
      <c r="C117">
        <v>363.19686674694913</v>
      </c>
      <c r="E117">
        <v>360.45572388980628</v>
      </c>
      <c r="G117">
        <v>430.66675960409191</v>
      </c>
      <c r="I117">
        <v>433.7417596040919</v>
      </c>
      <c r="K117">
        <v>430.66675960409191</v>
      </c>
      <c r="M117">
        <v>421.09142143754275</v>
      </c>
      <c r="O117">
        <v>418.35027858039984</v>
      </c>
      <c r="Q117">
        <v>488.56131429468553</v>
      </c>
      <c r="S117">
        <v>491.63631429468558</v>
      </c>
      <c r="U117">
        <v>488.56131429468553</v>
      </c>
      <c r="W117">
        <v>436.44083048181113</v>
      </c>
      <c r="Y117">
        <v>433.69968762466823</v>
      </c>
      <c r="AA117">
        <v>503.91072333895397</v>
      </c>
      <c r="AC117">
        <v>506.98572333895396</v>
      </c>
      <c r="AE117">
        <v>503.91072333895397</v>
      </c>
      <c r="AG117">
        <v>473.63601193319357</v>
      </c>
      <c r="AI117">
        <v>470.89486907605072</v>
      </c>
      <c r="AK117">
        <v>541.10590479033647</v>
      </c>
      <c r="AM117">
        <v>544.1809047903364</v>
      </c>
      <c r="AO117">
        <v>541.10590479033647</v>
      </c>
      <c r="AQ117" s="366">
        <v>0</v>
      </c>
      <c r="AR117" s="366">
        <v>0</v>
      </c>
      <c r="AS117" s="366">
        <v>0</v>
      </c>
      <c r="AT117" s="366">
        <v>0</v>
      </c>
      <c r="AU117" s="366">
        <v>0</v>
      </c>
      <c r="AV117" s="366">
        <v>0</v>
      </c>
      <c r="AW117" s="366">
        <v>0</v>
      </c>
      <c r="AX117" s="366">
        <v>0</v>
      </c>
      <c r="AY117" s="366">
        <v>0</v>
      </c>
      <c r="AZ117" s="366">
        <v>0</v>
      </c>
      <c r="BH117" s="44"/>
      <c r="BI117" s="44"/>
      <c r="BJ117" s="44"/>
      <c r="BR117" s="44"/>
      <c r="BS117" s="44"/>
      <c r="BT117" s="44"/>
      <c r="CH117" s="33"/>
    </row>
    <row r="118" spans="1:86">
      <c r="A118">
        <v>117</v>
      </c>
      <c r="B118" t="s">
        <v>86</v>
      </c>
      <c r="C118">
        <v>408.62303587774215</v>
      </c>
      <c r="E118">
        <v>405.88189302059931</v>
      </c>
      <c r="G118">
        <v>476.09292873488499</v>
      </c>
      <c r="I118">
        <v>764.86178587774214</v>
      </c>
      <c r="K118">
        <v>761.7867858777422</v>
      </c>
      <c r="M118">
        <v>436.6945638685923</v>
      </c>
      <c r="O118">
        <v>433.95342101144945</v>
      </c>
      <c r="Q118">
        <v>504.16445672573519</v>
      </c>
      <c r="S118">
        <v>792.93331386859245</v>
      </c>
      <c r="U118">
        <v>789.8583138685924</v>
      </c>
      <c r="W118">
        <v>444.57401927232854</v>
      </c>
      <c r="Y118">
        <v>441.83287641518564</v>
      </c>
      <c r="AA118">
        <v>512.04391212947132</v>
      </c>
      <c r="AC118">
        <v>800.81276927232852</v>
      </c>
      <c r="AE118">
        <v>797.73776927232848</v>
      </c>
      <c r="AG118">
        <v>462.60897234895833</v>
      </c>
      <c r="AI118">
        <v>459.86782949181543</v>
      </c>
      <c r="AK118">
        <v>530.07886520610111</v>
      </c>
      <c r="AM118">
        <v>818.84772234895831</v>
      </c>
      <c r="AO118">
        <v>815.77272234895838</v>
      </c>
      <c r="AQ118" s="366">
        <v>0</v>
      </c>
      <c r="AR118" s="366">
        <v>0</v>
      </c>
      <c r="AS118" s="366">
        <v>0</v>
      </c>
      <c r="AT118" s="366">
        <v>0</v>
      </c>
      <c r="AU118" s="366">
        <v>0</v>
      </c>
      <c r="AV118" s="366">
        <v>0</v>
      </c>
      <c r="AW118" s="366">
        <v>0</v>
      </c>
      <c r="AX118" s="366">
        <v>0</v>
      </c>
      <c r="AY118" s="366">
        <v>0</v>
      </c>
      <c r="AZ118" s="366">
        <v>0</v>
      </c>
      <c r="BH118" s="44"/>
      <c r="BI118" s="44"/>
      <c r="BJ118" s="44"/>
      <c r="BR118" s="44"/>
      <c r="BS118" s="44"/>
      <c r="BT118" s="44"/>
      <c r="CH118" s="33"/>
    </row>
    <row r="119" spans="1:86">
      <c r="A119">
        <v>118</v>
      </c>
      <c r="B119" t="s">
        <v>87</v>
      </c>
      <c r="C119">
        <v>1858.742356589986</v>
      </c>
      <c r="E119">
        <v>1861.6427064299862</v>
      </c>
      <c r="G119">
        <v>2050.556235841751</v>
      </c>
      <c r="I119">
        <v>1861.6427064299862</v>
      </c>
      <c r="K119">
        <v>2050.556235841751</v>
      </c>
      <c r="M119">
        <v>1917.6410717633871</v>
      </c>
      <c r="O119">
        <v>1920.5414216033871</v>
      </c>
      <c r="Q119">
        <v>2109.4549510151514</v>
      </c>
      <c r="S119">
        <v>1920.5414216033871</v>
      </c>
      <c r="U119">
        <v>2109.4549510151514</v>
      </c>
      <c r="W119">
        <v>1932.5219592606088</v>
      </c>
      <c r="Y119">
        <v>1935.422309100609</v>
      </c>
      <c r="AA119">
        <v>2124.3358385123738</v>
      </c>
      <c r="AC119">
        <v>1935.422309100609</v>
      </c>
      <c r="AE119">
        <v>2124.3358385123738</v>
      </c>
      <c r="AG119">
        <v>1970.3622779198679</v>
      </c>
      <c r="AI119">
        <v>1973.2626277598679</v>
      </c>
      <c r="AK119">
        <v>2162.1761571716324</v>
      </c>
      <c r="AM119">
        <v>1973.2626277598679</v>
      </c>
      <c r="AO119">
        <v>2162.1761571716324</v>
      </c>
      <c r="AQ119" s="366">
        <v>0</v>
      </c>
      <c r="AR119" s="366">
        <v>0</v>
      </c>
      <c r="AS119" s="366">
        <v>0</v>
      </c>
      <c r="AT119" s="366">
        <v>0</v>
      </c>
      <c r="AU119" s="366">
        <v>0</v>
      </c>
      <c r="AV119" s="366">
        <v>0</v>
      </c>
      <c r="AW119" s="366">
        <v>0</v>
      </c>
      <c r="AX119" s="366">
        <v>0</v>
      </c>
      <c r="AY119" s="366">
        <v>0</v>
      </c>
      <c r="AZ119" s="366">
        <v>0</v>
      </c>
      <c r="BH119" s="44"/>
      <c r="BI119" s="44"/>
      <c r="BJ119" s="44"/>
      <c r="BR119" s="44"/>
      <c r="BS119" s="44"/>
      <c r="BT119" s="44"/>
      <c r="CH119" s="33"/>
    </row>
    <row r="120" spans="1:86">
      <c r="A120">
        <v>119</v>
      </c>
      <c r="B120" t="s">
        <v>88</v>
      </c>
      <c r="C120">
        <v>2263.1620183627097</v>
      </c>
      <c r="E120">
        <v>2267.3134553227096</v>
      </c>
      <c r="G120">
        <v>2545.2364773815329</v>
      </c>
      <c r="I120">
        <v>2267.3134553227096</v>
      </c>
      <c r="K120">
        <v>2545.2364773815329</v>
      </c>
      <c r="M120">
        <v>2322.0809847438663</v>
      </c>
      <c r="O120">
        <v>2326.2324217038658</v>
      </c>
      <c r="Q120">
        <v>2604.1554437626892</v>
      </c>
      <c r="S120">
        <v>2326.2324217038658</v>
      </c>
      <c r="U120">
        <v>2604.1554437626892</v>
      </c>
      <c r="W120">
        <v>2336.9667512449364</v>
      </c>
      <c r="Y120">
        <v>2341.1181882049368</v>
      </c>
      <c r="AA120">
        <v>2619.0412102637601</v>
      </c>
      <c r="AC120">
        <v>2341.1181882049368</v>
      </c>
      <c r="AE120">
        <v>2619.0412102637601</v>
      </c>
      <c r="AG120">
        <v>2374.8200805811252</v>
      </c>
      <c r="AI120">
        <v>2378.9715175411252</v>
      </c>
      <c r="AK120">
        <v>2656.8945395999481</v>
      </c>
      <c r="AM120">
        <v>2378.9715175411252</v>
      </c>
      <c r="AO120">
        <v>2656.8945395999481</v>
      </c>
      <c r="AQ120" s="366">
        <v>0</v>
      </c>
      <c r="AR120" s="366">
        <v>0</v>
      </c>
      <c r="AS120" s="366">
        <v>0</v>
      </c>
      <c r="AT120" s="366">
        <v>0</v>
      </c>
      <c r="AU120" s="366">
        <v>0</v>
      </c>
      <c r="AV120" s="366">
        <v>0</v>
      </c>
      <c r="AW120" s="366">
        <v>0</v>
      </c>
      <c r="AX120" s="366">
        <v>0</v>
      </c>
      <c r="AY120" s="366">
        <v>0</v>
      </c>
      <c r="AZ120" s="366">
        <v>0</v>
      </c>
      <c r="BH120" s="44"/>
      <c r="BI120" s="44"/>
      <c r="BJ120" s="44"/>
      <c r="BR120" s="44"/>
      <c r="BS120" s="44"/>
      <c r="BT120" s="44"/>
      <c r="CH120" s="33"/>
    </row>
    <row r="121" spans="1:86">
      <c r="A121">
        <v>120</v>
      </c>
      <c r="B121" t="s">
        <v>89</v>
      </c>
      <c r="C121">
        <v>2573.3618425571349</v>
      </c>
      <c r="E121">
        <v>2578.5652788371349</v>
      </c>
      <c r="G121">
        <v>2940.0505214841928</v>
      </c>
      <c r="I121">
        <v>2578.5652788371349</v>
      </c>
      <c r="K121">
        <v>2940.0505214841928</v>
      </c>
      <c r="M121">
        <v>2632.3213531605161</v>
      </c>
      <c r="O121">
        <v>2637.5247894405161</v>
      </c>
      <c r="Q121">
        <v>2999.0100320875749</v>
      </c>
      <c r="S121">
        <v>2637.5247894405161</v>
      </c>
      <c r="U121">
        <v>2999.0100320875749</v>
      </c>
      <c r="W121">
        <v>2647.2168877415288</v>
      </c>
      <c r="Y121">
        <v>2652.4203240215293</v>
      </c>
      <c r="AA121">
        <v>3013.9055666685872</v>
      </c>
      <c r="AC121">
        <v>2652.4203240215293</v>
      </c>
      <c r="AE121">
        <v>3013.9055666685872</v>
      </c>
      <c r="AG121">
        <v>2685.0962652908961</v>
      </c>
      <c r="AI121">
        <v>2690.2997015708956</v>
      </c>
      <c r="AK121">
        <v>3051.7849442179549</v>
      </c>
      <c r="AM121">
        <v>2690.2997015708956</v>
      </c>
      <c r="AO121">
        <v>3051.7849442179549</v>
      </c>
      <c r="AQ121" s="366">
        <v>0</v>
      </c>
      <c r="AR121" s="366">
        <v>0</v>
      </c>
      <c r="AS121" s="366">
        <v>0</v>
      </c>
      <c r="AT121" s="366">
        <v>0</v>
      </c>
      <c r="AU121" s="366">
        <v>0</v>
      </c>
      <c r="AV121" s="366">
        <v>0</v>
      </c>
      <c r="AW121" s="366">
        <v>0</v>
      </c>
      <c r="AX121" s="366">
        <v>0</v>
      </c>
      <c r="AY121" s="366">
        <v>0</v>
      </c>
      <c r="AZ121" s="366">
        <v>0</v>
      </c>
      <c r="BH121" s="44"/>
      <c r="BI121" s="44"/>
      <c r="BJ121" s="44"/>
      <c r="BR121" s="44"/>
      <c r="BS121" s="44"/>
      <c r="BT121" s="44"/>
      <c r="CH121" s="33"/>
    </row>
    <row r="122" spans="1:86">
      <c r="A122">
        <v>121</v>
      </c>
      <c r="B122" t="s">
        <v>90</v>
      </c>
      <c r="C122">
        <v>2883.5617656509867</v>
      </c>
      <c r="E122">
        <v>2889.8172012509863</v>
      </c>
      <c r="G122">
        <v>3334.8646644862806</v>
      </c>
      <c r="I122">
        <v>2889.8172012509863</v>
      </c>
      <c r="K122">
        <v>3334.8646644862806</v>
      </c>
      <c r="M122">
        <v>2942.5618763148414</v>
      </c>
      <c r="O122">
        <v>2948.8173119148414</v>
      </c>
      <c r="Q122">
        <v>3393.8647751501344</v>
      </c>
      <c r="S122">
        <v>2948.8173119148414</v>
      </c>
      <c r="U122">
        <v>3393.8647751501344</v>
      </c>
      <c r="W122">
        <v>2957.4671924285744</v>
      </c>
      <c r="Y122">
        <v>2963.7226280285745</v>
      </c>
      <c r="AA122">
        <v>3408.7700912638684</v>
      </c>
      <c r="AC122">
        <v>2963.7226280285745</v>
      </c>
      <c r="AE122">
        <v>3408.7700912638684</v>
      </c>
      <c r="AG122">
        <v>2995.3726540651983</v>
      </c>
      <c r="AI122">
        <v>3001.6280896651979</v>
      </c>
      <c r="AK122">
        <v>3446.6755529004922</v>
      </c>
      <c r="AM122">
        <v>3001.6280896651979</v>
      </c>
      <c r="AO122">
        <v>3446.6755529004922</v>
      </c>
      <c r="AQ122" s="366">
        <v>0</v>
      </c>
      <c r="AR122" s="366">
        <v>0</v>
      </c>
      <c r="AS122" s="366">
        <v>0</v>
      </c>
      <c r="AT122" s="366">
        <v>0</v>
      </c>
      <c r="AU122" s="366">
        <v>0</v>
      </c>
      <c r="AV122" s="366">
        <v>0</v>
      </c>
      <c r="AW122" s="366">
        <v>0</v>
      </c>
      <c r="AX122" s="366">
        <v>0</v>
      </c>
      <c r="AY122" s="366">
        <v>0</v>
      </c>
      <c r="AZ122" s="366">
        <v>0</v>
      </c>
      <c r="BH122" s="44"/>
      <c r="BI122" s="44"/>
      <c r="BJ122" s="44"/>
      <c r="BR122" s="44"/>
      <c r="BS122" s="44"/>
      <c r="BT122" s="44"/>
      <c r="CH122" s="33"/>
    </row>
    <row r="123" spans="1:86">
      <c r="A123">
        <v>122</v>
      </c>
      <c r="B123" t="s">
        <v>91</v>
      </c>
      <c r="C123">
        <v>386.56635219218072</v>
      </c>
      <c r="E123">
        <v>393.87606647789494</v>
      </c>
      <c r="G123">
        <v>427.23981647789498</v>
      </c>
      <c r="I123">
        <v>418.875816477895</v>
      </c>
      <c r="K123">
        <v>427.23981647789498</v>
      </c>
      <c r="M123">
        <v>448.04138437335735</v>
      </c>
      <c r="O123">
        <v>455.35109865907162</v>
      </c>
      <c r="Q123">
        <v>488.71484865907161</v>
      </c>
      <c r="S123">
        <v>480.35084865907169</v>
      </c>
      <c r="U123">
        <v>488.71484865907161</v>
      </c>
      <c r="W123">
        <v>463.80987870743627</v>
      </c>
      <c r="Y123">
        <v>471.11959299315049</v>
      </c>
      <c r="AA123">
        <v>504.48334299315053</v>
      </c>
      <c r="AC123">
        <v>496.1193429931505</v>
      </c>
      <c r="AE123">
        <v>504.48334299315053</v>
      </c>
      <c r="AG123">
        <v>503.30538893164658</v>
      </c>
      <c r="AI123">
        <v>510.61510321736085</v>
      </c>
      <c r="AK123">
        <v>543.97885321736078</v>
      </c>
      <c r="AM123">
        <v>535.61485321736086</v>
      </c>
      <c r="AO123">
        <v>543.97885321736078</v>
      </c>
      <c r="AQ123" s="366">
        <v>0</v>
      </c>
      <c r="AR123" s="366">
        <v>0</v>
      </c>
      <c r="AS123" s="366">
        <v>0</v>
      </c>
      <c r="AT123" s="366">
        <v>0</v>
      </c>
      <c r="AU123" s="366">
        <v>0</v>
      </c>
      <c r="AV123" s="366">
        <v>0</v>
      </c>
      <c r="AW123" s="366">
        <v>0</v>
      </c>
      <c r="AX123" s="366">
        <v>0</v>
      </c>
      <c r="AY123" s="366">
        <v>0</v>
      </c>
      <c r="AZ123" s="366">
        <v>0</v>
      </c>
      <c r="BH123" s="44"/>
      <c r="BI123" s="44"/>
      <c r="BJ123" s="44"/>
      <c r="BR123" s="44"/>
      <c r="BS123" s="44"/>
      <c r="BT123" s="44"/>
      <c r="CH123" s="33"/>
    </row>
    <row r="124" spans="1:86">
      <c r="A124">
        <v>123</v>
      </c>
      <c r="B124" t="s">
        <v>907</v>
      </c>
      <c r="C124">
        <v>207.45503238167419</v>
      </c>
      <c r="E124">
        <v>215.29188952453131</v>
      </c>
      <c r="G124">
        <v>252.4378895245313</v>
      </c>
      <c r="I124">
        <v>243.95088952453133</v>
      </c>
      <c r="K124">
        <v>252.4378895245313</v>
      </c>
      <c r="M124">
        <v>237.17480725350455</v>
      </c>
      <c r="O124">
        <v>245.01166439636168</v>
      </c>
      <c r="Q124">
        <v>282.15766439636167</v>
      </c>
      <c r="S124">
        <v>273.6706643963617</v>
      </c>
      <c r="U124">
        <v>282.15766439636167</v>
      </c>
      <c r="W124">
        <v>246.04102704110727</v>
      </c>
      <c r="Y124">
        <v>253.8778841839644</v>
      </c>
      <c r="AA124">
        <v>291.02388418396441</v>
      </c>
      <c r="AC124">
        <v>282.53688418396439</v>
      </c>
      <c r="AE124">
        <v>291.02388418396441</v>
      </c>
      <c r="AG124">
        <v>265.13491980804781</v>
      </c>
      <c r="AI124">
        <v>272.97177695090494</v>
      </c>
      <c r="AK124">
        <v>310.11777695090495</v>
      </c>
      <c r="AM124">
        <v>301.63077695090493</v>
      </c>
      <c r="AO124">
        <v>310.11777695090495</v>
      </c>
      <c r="AQ124" s="366">
        <v>0</v>
      </c>
      <c r="AR124" s="366">
        <v>0</v>
      </c>
      <c r="AS124" s="366">
        <v>0</v>
      </c>
      <c r="AT124" s="366">
        <v>0</v>
      </c>
      <c r="AU124" s="366">
        <v>0</v>
      </c>
      <c r="AV124" s="366">
        <v>0</v>
      </c>
      <c r="AW124" s="366">
        <v>0</v>
      </c>
      <c r="AX124" s="366">
        <v>0</v>
      </c>
      <c r="AY124" s="366">
        <v>0</v>
      </c>
      <c r="AZ124" s="366">
        <v>0</v>
      </c>
      <c r="BH124" s="44"/>
      <c r="BI124" s="44"/>
      <c r="BJ124" s="44"/>
      <c r="BR124" s="44"/>
      <c r="BS124" s="44"/>
      <c r="BT124" s="44"/>
      <c r="CH124" s="33"/>
    </row>
    <row r="125" spans="1:86">
      <c r="A125">
        <v>124</v>
      </c>
      <c r="B125" t="s">
        <v>908</v>
      </c>
      <c r="C125">
        <v>207.45503238167419</v>
      </c>
      <c r="E125">
        <v>215.29188952453131</v>
      </c>
      <c r="G125">
        <v>252.4378895245313</v>
      </c>
      <c r="I125">
        <v>243.95088952453133</v>
      </c>
      <c r="K125">
        <v>252.4378895245313</v>
      </c>
      <c r="M125">
        <v>237.17480725350455</v>
      </c>
      <c r="O125">
        <v>245.01166439636168</v>
      </c>
      <c r="Q125">
        <v>282.15766439636167</v>
      </c>
      <c r="S125">
        <v>273.6706643963617</v>
      </c>
      <c r="U125">
        <v>282.15766439636167</v>
      </c>
      <c r="W125">
        <v>246.04102704110727</v>
      </c>
      <c r="Y125">
        <v>253.8778841839644</v>
      </c>
      <c r="AA125">
        <v>291.02388418396441</v>
      </c>
      <c r="AC125">
        <v>282.53688418396439</v>
      </c>
      <c r="AE125">
        <v>291.02388418396441</v>
      </c>
      <c r="AG125">
        <v>265.13491980804781</v>
      </c>
      <c r="AI125">
        <v>272.97177695090494</v>
      </c>
      <c r="AK125">
        <v>310.11777695090495</v>
      </c>
      <c r="AM125">
        <v>301.63077695090493</v>
      </c>
      <c r="AO125">
        <v>310.11777695090495</v>
      </c>
      <c r="AQ125" s="366">
        <v>0</v>
      </c>
      <c r="AR125" s="366">
        <v>0</v>
      </c>
      <c r="AS125" s="366">
        <v>0</v>
      </c>
      <c r="AT125" s="366">
        <v>0</v>
      </c>
      <c r="AU125" s="366">
        <v>0</v>
      </c>
      <c r="AV125" s="366">
        <v>0</v>
      </c>
      <c r="AW125" s="366">
        <v>0</v>
      </c>
      <c r="AX125" s="366">
        <v>0</v>
      </c>
      <c r="AY125" s="366">
        <v>0</v>
      </c>
      <c r="AZ125" s="366">
        <v>0</v>
      </c>
      <c r="BH125" s="44"/>
      <c r="BI125" s="44"/>
      <c r="BJ125" s="44"/>
      <c r="BR125" s="44"/>
      <c r="BS125" s="44"/>
      <c r="BT125" s="44"/>
      <c r="CH125" s="33"/>
    </row>
    <row r="126" spans="1:86">
      <c r="A126">
        <v>125</v>
      </c>
      <c r="B126" t="s">
        <v>909</v>
      </c>
      <c r="C126">
        <v>1215.8046526348985</v>
      </c>
      <c r="E126">
        <v>1223.6415097777556</v>
      </c>
      <c r="G126">
        <v>1260.7875097777558</v>
      </c>
      <c r="I126">
        <v>1526.2960333071669</v>
      </c>
      <c r="K126">
        <v>1534.783033307167</v>
      </c>
      <c r="M126">
        <v>1244.7401969060054</v>
      </c>
      <c r="O126">
        <v>1252.5770540488625</v>
      </c>
      <c r="Q126">
        <v>1289.7230540488624</v>
      </c>
      <c r="S126">
        <v>1555.2315775782738</v>
      </c>
      <c r="U126">
        <v>1563.7185775782739</v>
      </c>
      <c r="W126">
        <v>1253.1682786478891</v>
      </c>
      <c r="Y126">
        <v>1261.005135790746</v>
      </c>
      <c r="AA126">
        <v>1298.1511357907464</v>
      </c>
      <c r="AC126">
        <v>1563.6596593201575</v>
      </c>
      <c r="AE126">
        <v>1572.1466593201576</v>
      </c>
      <c r="AG126">
        <v>1271.7583312929128</v>
      </c>
      <c r="AI126">
        <v>1279.5951884357696</v>
      </c>
      <c r="AK126">
        <v>1316.7411884357696</v>
      </c>
      <c r="AM126">
        <v>1582.2497119651809</v>
      </c>
      <c r="AO126">
        <v>1590.736711965181</v>
      </c>
      <c r="AQ126" s="366">
        <v>0</v>
      </c>
      <c r="AR126" s="366">
        <v>0</v>
      </c>
      <c r="AS126" s="366">
        <v>0</v>
      </c>
      <c r="AT126" s="366">
        <v>0</v>
      </c>
      <c r="AU126" s="366">
        <v>0</v>
      </c>
      <c r="AV126" s="366">
        <v>0</v>
      </c>
      <c r="AW126" s="366">
        <v>0</v>
      </c>
      <c r="AX126" s="366">
        <v>0</v>
      </c>
      <c r="AY126" s="366">
        <v>0</v>
      </c>
      <c r="AZ126" s="366">
        <v>0</v>
      </c>
      <c r="BH126" s="44"/>
      <c r="BI126" s="44"/>
      <c r="BJ126" s="44"/>
      <c r="BR126" s="44"/>
      <c r="BS126" s="44"/>
      <c r="BT126" s="44"/>
      <c r="CH126" s="33"/>
    </row>
    <row r="127" spans="1:86">
      <c r="A127">
        <v>126</v>
      </c>
      <c r="B127" t="s">
        <v>910</v>
      </c>
      <c r="C127">
        <v>1215.8046526348985</v>
      </c>
      <c r="E127">
        <v>1223.6415097777556</v>
      </c>
      <c r="G127">
        <v>1260.7875097777558</v>
      </c>
      <c r="I127">
        <v>1526.2960333071669</v>
      </c>
      <c r="K127">
        <v>1534.783033307167</v>
      </c>
      <c r="M127">
        <v>1244.7401969060054</v>
      </c>
      <c r="O127">
        <v>1252.5770540488625</v>
      </c>
      <c r="Q127">
        <v>1289.7230540488624</v>
      </c>
      <c r="S127">
        <v>1555.2315775782738</v>
      </c>
      <c r="U127">
        <v>1563.7185775782739</v>
      </c>
      <c r="W127">
        <v>1253.1682786478891</v>
      </c>
      <c r="Y127">
        <v>1261.005135790746</v>
      </c>
      <c r="AA127">
        <v>1298.1511357907464</v>
      </c>
      <c r="AC127">
        <v>1563.6596593201575</v>
      </c>
      <c r="AE127">
        <v>1572.1466593201576</v>
      </c>
      <c r="AG127">
        <v>1271.7583312929128</v>
      </c>
      <c r="AI127">
        <v>1279.5951884357696</v>
      </c>
      <c r="AK127">
        <v>1316.7411884357696</v>
      </c>
      <c r="AM127">
        <v>1582.2497119651809</v>
      </c>
      <c r="AO127">
        <v>1590.736711965181</v>
      </c>
      <c r="AQ127" s="366">
        <v>0</v>
      </c>
      <c r="AR127" s="366">
        <v>0</v>
      </c>
      <c r="AS127" s="366">
        <v>0</v>
      </c>
      <c r="AT127" s="366">
        <v>0</v>
      </c>
      <c r="AU127" s="366">
        <v>0</v>
      </c>
      <c r="AV127" s="366">
        <v>0</v>
      </c>
      <c r="AW127" s="366">
        <v>0</v>
      </c>
      <c r="AX127" s="366">
        <v>0</v>
      </c>
      <c r="AY127" s="366">
        <v>0</v>
      </c>
      <c r="AZ127" s="366">
        <v>0</v>
      </c>
      <c r="BH127" s="44"/>
      <c r="BI127" s="44"/>
      <c r="BJ127" s="44"/>
      <c r="BR127" s="44"/>
      <c r="BS127" s="44"/>
      <c r="BT127" s="44"/>
      <c r="CH127" s="33"/>
    </row>
    <row r="128" spans="1:86">
      <c r="A128">
        <v>127</v>
      </c>
      <c r="B128" t="s">
        <v>911</v>
      </c>
      <c r="C128">
        <v>725.03465263489829</v>
      </c>
      <c r="E128">
        <v>954.92268624834378</v>
      </c>
      <c r="G128">
        <v>992.06868624834385</v>
      </c>
      <c r="I128">
        <v>983.58168624834389</v>
      </c>
      <c r="K128">
        <v>992.06868624834385</v>
      </c>
      <c r="M128">
        <v>753.97019690600507</v>
      </c>
      <c r="O128">
        <v>983.85823051945056</v>
      </c>
      <c r="Q128">
        <v>1021.0042305194506</v>
      </c>
      <c r="S128">
        <v>1012.5172305194507</v>
      </c>
      <c r="U128">
        <v>1021.0042305194506</v>
      </c>
      <c r="W128">
        <v>762.39827864788879</v>
      </c>
      <c r="Y128">
        <v>992.28631226133439</v>
      </c>
      <c r="AA128">
        <v>1029.4323122613343</v>
      </c>
      <c r="AC128">
        <v>1020.9453122613345</v>
      </c>
      <c r="AE128">
        <v>1029.4323122613343</v>
      </c>
      <c r="AG128">
        <v>780.98833129291245</v>
      </c>
      <c r="AI128">
        <v>1010.8763649063579</v>
      </c>
      <c r="AK128">
        <v>1048.022364906358</v>
      </c>
      <c r="AM128">
        <v>1039.5353649063579</v>
      </c>
      <c r="AO128">
        <v>1048.022364906358</v>
      </c>
      <c r="AQ128" s="366">
        <v>0</v>
      </c>
      <c r="AR128" s="366">
        <v>0</v>
      </c>
      <c r="AS128" s="366">
        <v>0</v>
      </c>
      <c r="AT128" s="366">
        <v>0</v>
      </c>
      <c r="AU128" s="366">
        <v>0</v>
      </c>
      <c r="AV128" s="366">
        <v>0</v>
      </c>
      <c r="AW128" s="366">
        <v>0</v>
      </c>
      <c r="AX128" s="366">
        <v>0</v>
      </c>
      <c r="AY128" s="366">
        <v>0</v>
      </c>
      <c r="AZ128" s="366">
        <v>0</v>
      </c>
      <c r="BH128" s="44"/>
      <c r="BI128" s="44"/>
      <c r="BJ128" s="44"/>
      <c r="BR128" s="44"/>
      <c r="BS128" s="44"/>
      <c r="BT128" s="44"/>
      <c r="CH128" s="33"/>
    </row>
    <row r="129" spans="1:86">
      <c r="A129">
        <v>128</v>
      </c>
      <c r="B129" t="s">
        <v>912</v>
      </c>
      <c r="C129">
        <v>725.03465263489829</v>
      </c>
      <c r="E129">
        <v>954.92268624834378</v>
      </c>
      <c r="G129">
        <v>992.06868624834385</v>
      </c>
      <c r="I129">
        <v>983.58168624834389</v>
      </c>
      <c r="K129">
        <v>992.06868624834385</v>
      </c>
      <c r="M129">
        <v>753.97019690600507</v>
      </c>
      <c r="O129">
        <v>983.85823051945056</v>
      </c>
      <c r="Q129">
        <v>1021.0042305194506</v>
      </c>
      <c r="S129">
        <v>1012.5172305194507</v>
      </c>
      <c r="U129">
        <v>1021.0042305194506</v>
      </c>
      <c r="W129">
        <v>762.39827864788879</v>
      </c>
      <c r="Y129">
        <v>992.28631226133439</v>
      </c>
      <c r="AA129">
        <v>1029.4323122613343</v>
      </c>
      <c r="AC129">
        <v>1020.9453122613345</v>
      </c>
      <c r="AE129">
        <v>1029.4323122613343</v>
      </c>
      <c r="AG129">
        <v>780.98833129291245</v>
      </c>
      <c r="AI129">
        <v>1010.8763649063579</v>
      </c>
      <c r="AK129">
        <v>1048.022364906358</v>
      </c>
      <c r="AM129">
        <v>1039.5353649063579</v>
      </c>
      <c r="AO129">
        <v>1048.022364906358</v>
      </c>
      <c r="AQ129" s="366">
        <v>0</v>
      </c>
      <c r="AR129" s="366">
        <v>0</v>
      </c>
      <c r="AS129" s="366">
        <v>0</v>
      </c>
      <c r="AT129" s="366">
        <v>0</v>
      </c>
      <c r="AU129" s="366">
        <v>0</v>
      </c>
      <c r="AV129" s="366">
        <v>0</v>
      </c>
      <c r="AW129" s="366">
        <v>0</v>
      </c>
      <c r="AX129" s="366">
        <v>0</v>
      </c>
      <c r="AY129" s="366">
        <v>0</v>
      </c>
      <c r="AZ129" s="366">
        <v>0</v>
      </c>
      <c r="BH129" s="44"/>
      <c r="BI129" s="44"/>
      <c r="BJ129" s="44"/>
      <c r="BR129" s="44"/>
      <c r="BS129" s="44"/>
      <c r="BT129" s="44"/>
      <c r="CH129" s="33"/>
    </row>
    <row r="130" spans="1:86">
      <c r="A130">
        <v>129</v>
      </c>
      <c r="B130" t="s">
        <v>913</v>
      </c>
      <c r="C130">
        <v>133.53147647999998</v>
      </c>
      <c r="E130">
        <v>133.53147647999998</v>
      </c>
      <c r="G130">
        <v>133.53147647999998</v>
      </c>
      <c r="I130">
        <v>133.53147647999998</v>
      </c>
      <c r="K130">
        <v>133.53147647999998</v>
      </c>
      <c r="M130">
        <v>167.07357647999996</v>
      </c>
      <c r="O130">
        <v>167.07357647999996</v>
      </c>
      <c r="Q130">
        <v>167.07357647999996</v>
      </c>
      <c r="S130">
        <v>167.07357647999996</v>
      </c>
      <c r="U130">
        <v>167.07357647999996</v>
      </c>
      <c r="W130">
        <v>176.21739647999996</v>
      </c>
      <c r="Y130">
        <v>176.21739647999996</v>
      </c>
      <c r="AA130">
        <v>176.21739647999996</v>
      </c>
      <c r="AC130">
        <v>176.21739647999996</v>
      </c>
      <c r="AE130">
        <v>176.21739647999996</v>
      </c>
      <c r="AG130">
        <v>197.76699647999999</v>
      </c>
      <c r="AI130">
        <v>197.76699647999999</v>
      </c>
      <c r="AK130">
        <v>197.76699647999999</v>
      </c>
      <c r="AM130">
        <v>197.76699647999999</v>
      </c>
      <c r="AO130">
        <v>197.76699647999999</v>
      </c>
      <c r="AQ130" s="366">
        <v>0</v>
      </c>
      <c r="AR130" s="366">
        <v>0</v>
      </c>
      <c r="AS130" s="366">
        <v>0</v>
      </c>
      <c r="AT130" s="366">
        <v>0</v>
      </c>
      <c r="AU130" s="366">
        <v>0</v>
      </c>
      <c r="AV130" s="366">
        <v>0</v>
      </c>
      <c r="AW130" s="366">
        <v>0</v>
      </c>
      <c r="AX130" s="366">
        <v>0</v>
      </c>
      <c r="AY130" s="366">
        <v>0</v>
      </c>
      <c r="AZ130" s="366">
        <v>0</v>
      </c>
      <c r="BH130" s="44"/>
      <c r="BI130" s="44"/>
      <c r="BJ130" s="44"/>
      <c r="BR130" s="44"/>
      <c r="BS130" s="44"/>
      <c r="BT130" s="44"/>
      <c r="CH130" s="33"/>
    </row>
    <row r="131" spans="1:86">
      <c r="A131">
        <v>130</v>
      </c>
      <c r="B131" t="s">
        <v>914</v>
      </c>
      <c r="C131">
        <v>133.53147647999998</v>
      </c>
      <c r="E131">
        <v>133.53147647999998</v>
      </c>
      <c r="G131">
        <v>133.53147647999998</v>
      </c>
      <c r="I131">
        <v>133.53147647999998</v>
      </c>
      <c r="K131">
        <v>133.53147647999998</v>
      </c>
      <c r="M131">
        <v>167.07357647999996</v>
      </c>
      <c r="O131">
        <v>167.07357647999996</v>
      </c>
      <c r="Q131">
        <v>167.07357647999996</v>
      </c>
      <c r="S131">
        <v>167.07357647999996</v>
      </c>
      <c r="U131">
        <v>167.07357647999996</v>
      </c>
      <c r="W131">
        <v>176.21739647999996</v>
      </c>
      <c r="Y131">
        <v>176.21739647999996</v>
      </c>
      <c r="AA131">
        <v>176.21739647999996</v>
      </c>
      <c r="AC131">
        <v>176.21739647999996</v>
      </c>
      <c r="AE131">
        <v>176.21739647999996</v>
      </c>
      <c r="AG131">
        <v>197.76699647999999</v>
      </c>
      <c r="AI131">
        <v>197.76699647999999</v>
      </c>
      <c r="AK131">
        <v>197.76699647999999</v>
      </c>
      <c r="AM131">
        <v>197.76699647999999</v>
      </c>
      <c r="AO131">
        <v>197.76699647999999</v>
      </c>
      <c r="AQ131" s="366">
        <v>0</v>
      </c>
      <c r="AR131" s="366">
        <v>0</v>
      </c>
      <c r="AS131" s="366">
        <v>0</v>
      </c>
      <c r="AT131" s="366">
        <v>0</v>
      </c>
      <c r="AU131" s="366">
        <v>0</v>
      </c>
      <c r="AV131" s="366">
        <v>0</v>
      </c>
      <c r="AW131" s="366">
        <v>0</v>
      </c>
      <c r="AX131" s="366">
        <v>0</v>
      </c>
      <c r="AY131" s="366">
        <v>0</v>
      </c>
      <c r="AZ131" s="366">
        <v>0</v>
      </c>
      <c r="BH131" s="44"/>
      <c r="BI131" s="44"/>
      <c r="BJ131" s="44"/>
      <c r="BR131" s="44"/>
      <c r="BS131" s="44"/>
      <c r="BT131" s="44"/>
      <c r="CH131" s="33"/>
    </row>
    <row r="132" spans="1:86">
      <c r="A132">
        <v>131</v>
      </c>
      <c r="B132" t="s">
        <v>92</v>
      </c>
      <c r="C132">
        <v>166.55330362378083</v>
      </c>
      <c r="E132">
        <v>172.98444648092368</v>
      </c>
      <c r="G132">
        <v>204.26598219520938</v>
      </c>
      <c r="I132">
        <v>199.77648219520941</v>
      </c>
      <c r="K132">
        <v>204.26598219520938</v>
      </c>
      <c r="M132">
        <v>195.04732967376188</v>
      </c>
      <c r="O132">
        <v>201.47847253090472</v>
      </c>
      <c r="Q132">
        <v>232.76000824519048</v>
      </c>
      <c r="S132">
        <v>228.27050824519048</v>
      </c>
      <c r="U132">
        <v>232.76000824519048</v>
      </c>
      <c r="W132">
        <v>202.85612903893872</v>
      </c>
      <c r="Y132">
        <v>209.28727189608156</v>
      </c>
      <c r="AA132">
        <v>240.56880761036732</v>
      </c>
      <c r="AC132">
        <v>236.07930761036732</v>
      </c>
      <c r="AE132">
        <v>240.56880761036732</v>
      </c>
      <c r="AG132">
        <v>221.16252201274395</v>
      </c>
      <c r="AI132">
        <v>227.59366486988679</v>
      </c>
      <c r="AK132">
        <v>258.87520058417255</v>
      </c>
      <c r="AM132">
        <v>254.38570058417253</v>
      </c>
      <c r="AO132">
        <v>258.87520058417255</v>
      </c>
      <c r="AQ132" s="366">
        <v>0</v>
      </c>
      <c r="AR132" s="366">
        <v>0</v>
      </c>
      <c r="AS132" s="366">
        <v>0</v>
      </c>
      <c r="AT132" s="366">
        <v>0</v>
      </c>
      <c r="AU132" s="366">
        <v>0</v>
      </c>
      <c r="AV132" s="366">
        <v>0</v>
      </c>
      <c r="AW132" s="366">
        <v>0</v>
      </c>
      <c r="AX132" s="366">
        <v>0</v>
      </c>
      <c r="AY132" s="366">
        <v>0</v>
      </c>
      <c r="AZ132" s="366">
        <v>0</v>
      </c>
      <c r="BH132" s="44"/>
      <c r="BI132" s="44"/>
      <c r="BJ132" s="44"/>
      <c r="BR132" s="44"/>
      <c r="BS132" s="44"/>
      <c r="BT132" s="44"/>
      <c r="CH132" s="33"/>
    </row>
    <row r="133" spans="1:86">
      <c r="A133">
        <v>132</v>
      </c>
      <c r="B133" t="s">
        <v>93</v>
      </c>
      <c r="C133">
        <v>178.3352636513078</v>
      </c>
      <c r="E133">
        <v>184.76640650845064</v>
      </c>
      <c r="G133">
        <v>216.04794222273637</v>
      </c>
      <c r="I133">
        <v>211.55844222273637</v>
      </c>
      <c r="K133">
        <v>216.04794222273637</v>
      </c>
      <c r="M133">
        <v>206.03493866863164</v>
      </c>
      <c r="O133">
        <v>212.46608152577448</v>
      </c>
      <c r="Q133">
        <v>243.74761724006018</v>
      </c>
      <c r="S133">
        <v>239.25811724006022</v>
      </c>
      <c r="U133">
        <v>243.74761724006018</v>
      </c>
      <c r="W133">
        <v>213.77535973221129</v>
      </c>
      <c r="Y133">
        <v>220.20650258935416</v>
      </c>
      <c r="AA133">
        <v>251.48803830363988</v>
      </c>
      <c r="AC133">
        <v>246.99853830363989</v>
      </c>
      <c r="AE133">
        <v>251.48803830363988</v>
      </c>
      <c r="AG133">
        <v>231.57141056842374</v>
      </c>
      <c r="AI133">
        <v>238.00255342556659</v>
      </c>
      <c r="AK133">
        <v>269.28408913985231</v>
      </c>
      <c r="AM133">
        <v>264.79458913985235</v>
      </c>
      <c r="AO133">
        <v>269.28408913985231</v>
      </c>
      <c r="AQ133" s="366">
        <v>0</v>
      </c>
      <c r="AR133" s="366">
        <v>0</v>
      </c>
      <c r="AS133" s="366">
        <v>0</v>
      </c>
      <c r="AT133" s="366">
        <v>0</v>
      </c>
      <c r="AU133" s="366">
        <v>0</v>
      </c>
      <c r="AV133" s="366">
        <v>0</v>
      </c>
      <c r="AW133" s="366">
        <v>0</v>
      </c>
      <c r="AX133" s="366">
        <v>0</v>
      </c>
      <c r="AY133" s="366">
        <v>0</v>
      </c>
      <c r="AZ133" s="366">
        <v>0</v>
      </c>
      <c r="BH133" s="44"/>
      <c r="BI133" s="44"/>
      <c r="BJ133" s="44"/>
      <c r="BR133" s="44"/>
      <c r="BS133" s="44"/>
      <c r="BT133" s="44"/>
      <c r="CH133" s="33"/>
    </row>
    <row r="134" spans="1:86">
      <c r="A134">
        <v>133</v>
      </c>
      <c r="B134" t="s">
        <v>94</v>
      </c>
      <c r="C134">
        <v>232.85051907491228</v>
      </c>
      <c r="E134">
        <v>239.28166193205513</v>
      </c>
      <c r="G134">
        <v>270.56319764634083</v>
      </c>
      <c r="I134">
        <v>266.07369764634086</v>
      </c>
      <c r="K134">
        <v>270.56319764634083</v>
      </c>
      <c r="M134">
        <v>287.60610326382397</v>
      </c>
      <c r="O134">
        <v>294.03724612096687</v>
      </c>
      <c r="Q134">
        <v>325.31878183525259</v>
      </c>
      <c r="S134">
        <v>320.82928183525252</v>
      </c>
      <c r="U134">
        <v>325.31878183525259</v>
      </c>
      <c r="W134">
        <v>301.92644468887534</v>
      </c>
      <c r="Y134">
        <v>308.35758754601818</v>
      </c>
      <c r="AA134">
        <v>339.6391232603039</v>
      </c>
      <c r="AC134">
        <v>335.14962326030388</v>
      </c>
      <c r="AE134">
        <v>339.6391232603039</v>
      </c>
      <c r="AG134">
        <v>337.10494982234553</v>
      </c>
      <c r="AI134">
        <v>343.53609267948843</v>
      </c>
      <c r="AK134">
        <v>374.8176283937741</v>
      </c>
      <c r="AM134">
        <v>370.32812839377414</v>
      </c>
      <c r="AO134">
        <v>374.8176283937741</v>
      </c>
      <c r="AQ134" s="366">
        <v>0</v>
      </c>
      <c r="AR134" s="366">
        <v>0</v>
      </c>
      <c r="AS134" s="366">
        <v>0</v>
      </c>
      <c r="AT134" s="366">
        <v>0</v>
      </c>
      <c r="AU134" s="366">
        <v>0</v>
      </c>
      <c r="AV134" s="366">
        <v>0</v>
      </c>
      <c r="AW134" s="366">
        <v>0</v>
      </c>
      <c r="AX134" s="366">
        <v>0</v>
      </c>
      <c r="AY134" s="366">
        <v>0</v>
      </c>
      <c r="AZ134" s="366">
        <v>0</v>
      </c>
      <c r="BH134" s="44"/>
      <c r="BI134" s="44"/>
      <c r="BJ134" s="44"/>
      <c r="BR134" s="44"/>
      <c r="BS134" s="44"/>
      <c r="BT134" s="44"/>
      <c r="CH134" s="33"/>
    </row>
    <row r="135" spans="1:86">
      <c r="A135">
        <v>134</v>
      </c>
      <c r="B135" t="s">
        <v>95</v>
      </c>
      <c r="C135">
        <v>238.4402808434312</v>
      </c>
      <c r="E135">
        <v>244.87142370057407</v>
      </c>
      <c r="G135">
        <v>276.15295941485977</v>
      </c>
      <c r="I135">
        <v>271.6634594148598</v>
      </c>
      <c r="K135">
        <v>276.15295941485977</v>
      </c>
      <c r="M135">
        <v>292.62862281730179</v>
      </c>
      <c r="O135">
        <v>299.05976567444463</v>
      </c>
      <c r="Q135">
        <v>330.3413013887303</v>
      </c>
      <c r="S135">
        <v>325.85180138873034</v>
      </c>
      <c r="U135">
        <v>330.3413013887303</v>
      </c>
      <c r="W135">
        <v>306.87380192651813</v>
      </c>
      <c r="Y135">
        <v>313.30494478366097</v>
      </c>
      <c r="AA135">
        <v>344.58648049794664</v>
      </c>
      <c r="AC135">
        <v>340.09698049794667</v>
      </c>
      <c r="AE135">
        <v>344.58648049794664</v>
      </c>
      <c r="AG135">
        <v>341.68787421776165</v>
      </c>
      <c r="AI135">
        <v>348.11901707490455</v>
      </c>
      <c r="AK135">
        <v>379.40055278919021</v>
      </c>
      <c r="AM135">
        <v>374.91105278919025</v>
      </c>
      <c r="AO135">
        <v>379.40055278919021</v>
      </c>
      <c r="AQ135" s="366">
        <v>0</v>
      </c>
      <c r="AR135" s="366">
        <v>0</v>
      </c>
      <c r="AS135" s="366">
        <v>0</v>
      </c>
      <c r="AT135" s="366">
        <v>0</v>
      </c>
      <c r="AU135" s="366">
        <v>0</v>
      </c>
      <c r="AV135" s="366">
        <v>0</v>
      </c>
      <c r="AW135" s="366">
        <v>0</v>
      </c>
      <c r="AX135" s="366">
        <v>0</v>
      </c>
      <c r="AY135" s="366">
        <v>0</v>
      </c>
      <c r="AZ135" s="366">
        <v>0</v>
      </c>
      <c r="BH135" s="44"/>
      <c r="BI135" s="44"/>
      <c r="BJ135" s="44"/>
      <c r="BR135" s="44"/>
      <c r="BS135" s="44"/>
      <c r="BT135" s="44"/>
      <c r="CH135" s="33"/>
    </row>
    <row r="136" spans="1:86">
      <c r="A136">
        <v>135</v>
      </c>
      <c r="B136" t="s">
        <v>96</v>
      </c>
      <c r="C136">
        <v>249.94001836094128</v>
      </c>
      <c r="E136">
        <v>256.37116121808413</v>
      </c>
      <c r="G136">
        <v>287.65269693236985</v>
      </c>
      <c r="I136">
        <v>283.16319693236989</v>
      </c>
      <c r="K136">
        <v>287.65269693236985</v>
      </c>
      <c r="M136">
        <v>303.17466752476003</v>
      </c>
      <c r="O136">
        <v>309.60581038190287</v>
      </c>
      <c r="Q136">
        <v>340.88734609618859</v>
      </c>
      <c r="S136">
        <v>336.39784609618857</v>
      </c>
      <c r="U136">
        <v>340.88734609618859</v>
      </c>
      <c r="W136">
        <v>317.31307905927741</v>
      </c>
      <c r="Y136">
        <v>323.74422191642026</v>
      </c>
      <c r="AA136">
        <v>355.02575763070593</v>
      </c>
      <c r="AC136">
        <v>350.53625763070596</v>
      </c>
      <c r="AE136">
        <v>355.02575763070593</v>
      </c>
      <c r="AG136">
        <v>351.51443781799048</v>
      </c>
      <c r="AI136">
        <v>357.94558067513339</v>
      </c>
      <c r="AK136">
        <v>389.22711638941905</v>
      </c>
      <c r="AM136">
        <v>384.73761638941909</v>
      </c>
      <c r="AO136">
        <v>389.22711638941905</v>
      </c>
      <c r="AQ136" s="366">
        <v>0</v>
      </c>
      <c r="AR136" s="366">
        <v>0</v>
      </c>
      <c r="AS136" s="366">
        <v>0</v>
      </c>
      <c r="AT136" s="366">
        <v>0</v>
      </c>
      <c r="AU136" s="366">
        <v>0</v>
      </c>
      <c r="AV136" s="366">
        <v>0</v>
      </c>
      <c r="AW136" s="366">
        <v>0</v>
      </c>
      <c r="AX136" s="366">
        <v>0</v>
      </c>
      <c r="AY136" s="366">
        <v>0</v>
      </c>
      <c r="AZ136" s="366">
        <v>0</v>
      </c>
      <c r="BH136" s="44"/>
      <c r="BI136" s="44"/>
      <c r="BJ136" s="44"/>
      <c r="BR136" s="44"/>
      <c r="BS136" s="44"/>
      <c r="BT136" s="44"/>
      <c r="CH136" s="33"/>
    </row>
    <row r="137" spans="1:86">
      <c r="A137">
        <v>136</v>
      </c>
      <c r="B137" t="s">
        <v>97</v>
      </c>
      <c r="C137">
        <v>348.0502985166674</v>
      </c>
      <c r="E137">
        <v>578.54753455095306</v>
      </c>
      <c r="G137">
        <v>667.19539169381028</v>
      </c>
      <c r="I137">
        <v>986.57544364675141</v>
      </c>
      <c r="K137">
        <v>1362.3286862938105</v>
      </c>
      <c r="M137">
        <v>375.65615585349815</v>
      </c>
      <c r="O137">
        <v>606.15339188778376</v>
      </c>
      <c r="Q137">
        <v>694.80124903064086</v>
      </c>
      <c r="S137">
        <v>1014.1813009835821</v>
      </c>
      <c r="U137">
        <v>1389.9345436306412</v>
      </c>
      <c r="W137">
        <v>383.05687997755308</v>
      </c>
      <c r="Y137">
        <v>613.55411601183869</v>
      </c>
      <c r="AA137">
        <v>702.20197315469579</v>
      </c>
      <c r="AC137">
        <v>1021.582025107637</v>
      </c>
      <c r="AE137">
        <v>1397.3352677546959</v>
      </c>
      <c r="AG137">
        <v>400.79265630836613</v>
      </c>
      <c r="AI137">
        <v>631.28989234265191</v>
      </c>
      <c r="AK137">
        <v>719.93774948550902</v>
      </c>
      <c r="AM137">
        <v>1039.3178014384503</v>
      </c>
      <c r="AO137">
        <v>1415.0710440855089</v>
      </c>
      <c r="AQ137" s="366">
        <v>0</v>
      </c>
      <c r="AR137" s="366">
        <v>0</v>
      </c>
      <c r="AS137" s="366">
        <v>0</v>
      </c>
      <c r="AT137" s="366">
        <v>0</v>
      </c>
      <c r="AU137" s="366">
        <v>0</v>
      </c>
      <c r="AV137" s="366">
        <v>0</v>
      </c>
      <c r="AW137" s="366">
        <v>0</v>
      </c>
      <c r="AX137" s="366">
        <v>0</v>
      </c>
      <c r="AY137" s="366">
        <v>0</v>
      </c>
      <c r="AZ137" s="366">
        <v>0</v>
      </c>
      <c r="BH137" s="44"/>
      <c r="BI137" s="44"/>
      <c r="BJ137" s="44"/>
      <c r="BR137" s="44"/>
      <c r="BS137" s="44"/>
      <c r="BT137" s="44"/>
      <c r="CH137" s="33"/>
    </row>
    <row r="138" spans="1:86">
      <c r="A138">
        <v>137</v>
      </c>
      <c r="B138" t="s">
        <v>98</v>
      </c>
      <c r="C138">
        <v>377.46009471565816</v>
      </c>
      <c r="E138">
        <v>610.66726674994391</v>
      </c>
      <c r="G138">
        <v>699.31512389280101</v>
      </c>
      <c r="I138">
        <v>1018.4501598457422</v>
      </c>
      <c r="K138">
        <v>1394.2034024928009</v>
      </c>
      <c r="M138">
        <v>403.87185566322341</v>
      </c>
      <c r="O138">
        <v>637.0790276975091</v>
      </c>
      <c r="Q138">
        <v>725.72688484036632</v>
      </c>
      <c r="S138">
        <v>1044.8619207933075</v>
      </c>
      <c r="U138">
        <v>1420.6151634403664</v>
      </c>
      <c r="W138">
        <v>411.03409319844548</v>
      </c>
      <c r="Y138">
        <v>644.24126523273117</v>
      </c>
      <c r="AA138">
        <v>732.88912237558839</v>
      </c>
      <c r="AC138">
        <v>1052.0241583285294</v>
      </c>
      <c r="AE138">
        <v>1427.7774009755883</v>
      </c>
      <c r="AG138">
        <v>428.00270529237082</v>
      </c>
      <c r="AI138">
        <v>661.20987732665662</v>
      </c>
      <c r="AK138">
        <v>749.85773446951373</v>
      </c>
      <c r="AM138">
        <v>1068.9927704224549</v>
      </c>
      <c r="AO138">
        <v>1444.7460130695135</v>
      </c>
      <c r="AQ138" s="366">
        <v>0</v>
      </c>
      <c r="AR138" s="366">
        <v>0</v>
      </c>
      <c r="AS138" s="366">
        <v>0</v>
      </c>
      <c r="AT138" s="366">
        <v>0</v>
      </c>
      <c r="AU138" s="366">
        <v>0</v>
      </c>
      <c r="AV138" s="366">
        <v>0</v>
      </c>
      <c r="AW138" s="366">
        <v>0</v>
      </c>
      <c r="AX138" s="366">
        <v>0</v>
      </c>
      <c r="AY138" s="366">
        <v>0</v>
      </c>
      <c r="AZ138" s="366">
        <v>0</v>
      </c>
      <c r="BH138" s="44"/>
      <c r="BI138" s="44"/>
      <c r="BJ138" s="44"/>
      <c r="BR138" s="44"/>
      <c r="BS138" s="44"/>
      <c r="BT138" s="44"/>
      <c r="CH138" s="33"/>
    </row>
    <row r="139" spans="1:86">
      <c r="A139">
        <v>138</v>
      </c>
      <c r="B139" t="s">
        <v>99</v>
      </c>
      <c r="C139">
        <v>392.31917715713291</v>
      </c>
      <c r="E139">
        <v>626.8813171914187</v>
      </c>
      <c r="G139">
        <v>715.52917433427592</v>
      </c>
      <c r="I139">
        <v>1034.5417022872168</v>
      </c>
      <c r="K139">
        <v>1410.2949449342759</v>
      </c>
      <c r="M139">
        <v>418.22094181494703</v>
      </c>
      <c r="O139">
        <v>652.78308184923276</v>
      </c>
      <c r="Q139">
        <v>741.43093899208998</v>
      </c>
      <c r="S139">
        <v>1060.4434669450309</v>
      </c>
      <c r="U139">
        <v>1436.19670959209</v>
      </c>
      <c r="W139">
        <v>425.28490895692863</v>
      </c>
      <c r="Y139">
        <v>659.84704899121436</v>
      </c>
      <c r="AA139">
        <v>748.49490613407147</v>
      </c>
      <c r="AC139">
        <v>1067.5074340870126</v>
      </c>
      <c r="AE139">
        <v>1443.2606767340715</v>
      </c>
      <c r="AG139">
        <v>441.92586666887968</v>
      </c>
      <c r="AI139">
        <v>676.48800670316541</v>
      </c>
      <c r="AK139">
        <v>765.13586384602252</v>
      </c>
      <c r="AM139">
        <v>1084.1483917989635</v>
      </c>
      <c r="AO139">
        <v>1459.9016344460226</v>
      </c>
      <c r="AQ139" s="366">
        <v>0</v>
      </c>
      <c r="AR139" s="366">
        <v>0</v>
      </c>
      <c r="AS139" s="366">
        <v>0</v>
      </c>
      <c r="AT139" s="366">
        <v>0</v>
      </c>
      <c r="AU139" s="366">
        <v>0</v>
      </c>
      <c r="AV139" s="366">
        <v>0</v>
      </c>
      <c r="AW139" s="366">
        <v>0</v>
      </c>
      <c r="AX139" s="366">
        <v>0</v>
      </c>
      <c r="AY139" s="366">
        <v>0</v>
      </c>
      <c r="AZ139" s="366">
        <v>0</v>
      </c>
      <c r="BH139" s="44"/>
      <c r="BI139" s="44"/>
      <c r="BJ139" s="44"/>
      <c r="BR139" s="44"/>
      <c r="BS139" s="44"/>
      <c r="BT139" s="44"/>
      <c r="CH139" s="33"/>
    </row>
    <row r="140" spans="1:86">
      <c r="A140">
        <v>139</v>
      </c>
      <c r="B140" t="s">
        <v>100</v>
      </c>
      <c r="C140">
        <v>407.26199252305628</v>
      </c>
      <c r="E140">
        <v>643.17910055734194</v>
      </c>
      <c r="G140">
        <v>731.82695770019916</v>
      </c>
      <c r="I140">
        <v>1050.7169776531402</v>
      </c>
      <c r="K140">
        <v>1426.4702203001991</v>
      </c>
      <c r="M140">
        <v>432.70103618821469</v>
      </c>
      <c r="O140">
        <v>668.6181442225004</v>
      </c>
      <c r="Q140">
        <v>757.26600136535751</v>
      </c>
      <c r="S140">
        <v>1076.1560213182986</v>
      </c>
      <c r="U140">
        <v>1451.9092639653575</v>
      </c>
      <c r="W140">
        <v>439.67812269500195</v>
      </c>
      <c r="Y140">
        <v>675.59523072928766</v>
      </c>
      <c r="AA140">
        <v>764.24308787214477</v>
      </c>
      <c r="AC140">
        <v>1083.133107825086</v>
      </c>
      <c r="AE140">
        <v>1458.8863504721451</v>
      </c>
      <c r="AG140">
        <v>456.02179871310159</v>
      </c>
      <c r="AI140">
        <v>691.93890674738725</v>
      </c>
      <c r="AK140">
        <v>780.58676389024447</v>
      </c>
      <c r="AM140">
        <v>1099.4767838431856</v>
      </c>
      <c r="AO140">
        <v>1475.2300264902444</v>
      </c>
      <c r="AQ140" s="366">
        <v>0</v>
      </c>
      <c r="AR140" s="366">
        <v>0</v>
      </c>
      <c r="AS140" s="366">
        <v>0</v>
      </c>
      <c r="AT140" s="366">
        <v>0</v>
      </c>
      <c r="AU140" s="366">
        <v>0</v>
      </c>
      <c r="AV140" s="366">
        <v>0</v>
      </c>
      <c r="AW140" s="366">
        <v>0</v>
      </c>
      <c r="AX140" s="366">
        <v>0</v>
      </c>
      <c r="AY140" s="366">
        <v>0</v>
      </c>
      <c r="AZ140" s="366">
        <v>0</v>
      </c>
      <c r="BH140" s="44"/>
      <c r="BI140" s="44"/>
      <c r="BJ140" s="44"/>
      <c r="BR140" s="44"/>
      <c r="BS140" s="44"/>
      <c r="BT140" s="44"/>
      <c r="CH140" s="33"/>
    </row>
    <row r="141" spans="1:86">
      <c r="A141">
        <v>140</v>
      </c>
      <c r="B141" t="s">
        <v>101</v>
      </c>
      <c r="C141">
        <v>437.35620188783497</v>
      </c>
      <c r="E141">
        <v>675.98324592212066</v>
      </c>
      <c r="G141">
        <v>764.63110306497776</v>
      </c>
      <c r="I141">
        <v>1083.276107017919</v>
      </c>
      <c r="K141">
        <v>1459.0293496649779</v>
      </c>
      <c r="M141">
        <v>461.98756628652359</v>
      </c>
      <c r="O141">
        <v>700.61461032080922</v>
      </c>
      <c r="Q141">
        <v>789.26246746366655</v>
      </c>
      <c r="S141">
        <v>1107.9074714166077</v>
      </c>
      <c r="U141">
        <v>1483.6607140636665</v>
      </c>
      <c r="W141">
        <v>468.81926339907898</v>
      </c>
      <c r="Y141">
        <v>707.44630743336472</v>
      </c>
      <c r="AA141">
        <v>796.09416457622183</v>
      </c>
      <c r="AC141">
        <v>1114.739168529163</v>
      </c>
      <c r="AE141">
        <v>1490.4924111762218</v>
      </c>
      <c r="AG141">
        <v>484.64403436589333</v>
      </c>
      <c r="AI141">
        <v>723.27107840017914</v>
      </c>
      <c r="AK141">
        <v>811.91893554303613</v>
      </c>
      <c r="AM141">
        <v>1130.5639394959774</v>
      </c>
      <c r="AO141">
        <v>1506.3171821430365</v>
      </c>
      <c r="AQ141" s="366">
        <v>0</v>
      </c>
      <c r="AR141" s="366">
        <v>0</v>
      </c>
      <c r="AS141" s="366">
        <v>0</v>
      </c>
      <c r="AT141" s="366">
        <v>0</v>
      </c>
      <c r="AU141" s="366">
        <v>0</v>
      </c>
      <c r="AV141" s="366">
        <v>0</v>
      </c>
      <c r="AW141" s="366">
        <v>0</v>
      </c>
      <c r="AX141" s="366">
        <v>0</v>
      </c>
      <c r="AY141" s="366">
        <v>0</v>
      </c>
      <c r="AZ141" s="366">
        <v>0</v>
      </c>
      <c r="BH141" s="44"/>
      <c r="BI141" s="44"/>
      <c r="BJ141" s="44"/>
      <c r="BR141" s="44"/>
      <c r="BS141" s="44"/>
      <c r="BT141" s="44"/>
      <c r="CH141" s="33"/>
    </row>
    <row r="142" spans="1:86">
      <c r="A142">
        <v>141</v>
      </c>
      <c r="B142" t="s">
        <v>242</v>
      </c>
      <c r="C142">
        <v>189.28860195753632</v>
      </c>
      <c r="E142">
        <v>193.57603052896488</v>
      </c>
      <c r="G142">
        <v>221.646387671822</v>
      </c>
      <c r="I142">
        <v>211.43738767182202</v>
      </c>
      <c r="K142">
        <v>221.646387671822</v>
      </c>
      <c r="M142">
        <v>218.47492189340304</v>
      </c>
      <c r="O142">
        <v>222.76235046483163</v>
      </c>
      <c r="Q142">
        <v>250.83270760768875</v>
      </c>
      <c r="S142">
        <v>240.62370760768877</v>
      </c>
      <c r="U142">
        <v>250.83270760768875</v>
      </c>
      <c r="W142">
        <v>226.6812595347175</v>
      </c>
      <c r="Y142">
        <v>230.96868810614609</v>
      </c>
      <c r="AA142">
        <v>259.03904524900321</v>
      </c>
      <c r="AC142">
        <v>248.83004524900323</v>
      </c>
      <c r="AE142">
        <v>259.03904524900321</v>
      </c>
      <c r="AG142">
        <v>245.43242657822265</v>
      </c>
      <c r="AI142">
        <v>249.71985514965124</v>
      </c>
      <c r="AK142">
        <v>277.79021229250833</v>
      </c>
      <c r="AM142">
        <v>267.58121229250838</v>
      </c>
      <c r="AO142">
        <v>277.79021229250833</v>
      </c>
      <c r="AQ142" s="366">
        <v>0</v>
      </c>
      <c r="AR142" s="366">
        <v>0</v>
      </c>
      <c r="AS142" s="366">
        <v>0</v>
      </c>
      <c r="AT142" s="366">
        <v>0</v>
      </c>
      <c r="AU142" s="366">
        <v>0</v>
      </c>
      <c r="AV142" s="366">
        <v>0</v>
      </c>
      <c r="AW142" s="366">
        <v>0</v>
      </c>
      <c r="AX142" s="366">
        <v>0</v>
      </c>
      <c r="AY142" s="366">
        <v>0</v>
      </c>
      <c r="AZ142" s="366">
        <v>0</v>
      </c>
      <c r="BH142" s="44"/>
      <c r="BI142" s="44"/>
      <c r="BJ142" s="44"/>
      <c r="BR142" s="44"/>
      <c r="BS142" s="44"/>
      <c r="BT142" s="44"/>
      <c r="CH142" s="33"/>
    </row>
    <row r="143" spans="1:86">
      <c r="A143">
        <v>142</v>
      </c>
      <c r="B143" t="s">
        <v>102</v>
      </c>
      <c r="C143">
        <v>264.59635320078684</v>
      </c>
      <c r="E143">
        <v>275.31492462935825</v>
      </c>
      <c r="G143">
        <v>334.66681748650109</v>
      </c>
      <c r="I143">
        <v>319.96831748650112</v>
      </c>
      <c r="K143">
        <v>334.66681748650109</v>
      </c>
      <c r="M143">
        <v>320.8386244419579</v>
      </c>
      <c r="O143">
        <v>331.55719587052931</v>
      </c>
      <c r="Q143">
        <v>390.90908872767221</v>
      </c>
      <c r="S143">
        <v>376.21058872767219</v>
      </c>
      <c r="U143">
        <v>390.90908872767221</v>
      </c>
      <c r="W143">
        <v>335.74444859577142</v>
      </c>
      <c r="Y143">
        <v>346.46302002434282</v>
      </c>
      <c r="AA143">
        <v>405.81491288148561</v>
      </c>
      <c r="AC143">
        <v>391.1164128814857</v>
      </c>
      <c r="AE143">
        <v>405.81491288148561</v>
      </c>
      <c r="AG143">
        <v>371.87809700594079</v>
      </c>
      <c r="AI143">
        <v>382.5966684345122</v>
      </c>
      <c r="AK143">
        <v>441.94856129165498</v>
      </c>
      <c r="AM143">
        <v>427.25006129165507</v>
      </c>
      <c r="AO143">
        <v>441.94856129165498</v>
      </c>
      <c r="AQ143" s="366">
        <v>0</v>
      </c>
      <c r="AR143" s="366">
        <v>0</v>
      </c>
      <c r="AS143" s="366">
        <v>0</v>
      </c>
      <c r="AT143" s="366">
        <v>0</v>
      </c>
      <c r="AU143" s="366">
        <v>0</v>
      </c>
      <c r="AV143" s="366">
        <v>0</v>
      </c>
      <c r="AW143" s="366">
        <v>0</v>
      </c>
      <c r="AX143" s="366">
        <v>0</v>
      </c>
      <c r="AY143" s="366">
        <v>0</v>
      </c>
      <c r="AZ143" s="366">
        <v>0</v>
      </c>
      <c r="BH143" s="44"/>
      <c r="BI143" s="44"/>
      <c r="BJ143" s="44"/>
      <c r="BR143" s="44"/>
      <c r="BS143" s="44"/>
      <c r="BT143" s="44"/>
      <c r="CH143" s="33"/>
    </row>
    <row r="144" spans="1:86">
      <c r="A144">
        <v>143</v>
      </c>
      <c r="B144" t="s">
        <v>103</v>
      </c>
      <c r="C144">
        <v>277.42840223739563</v>
      </c>
      <c r="E144">
        <v>288.14697366596704</v>
      </c>
      <c r="G144">
        <v>347.49886652310988</v>
      </c>
      <c r="I144">
        <v>332.80036652310986</v>
      </c>
      <c r="K144">
        <v>347.49886652310988</v>
      </c>
      <c r="M144">
        <v>331.78359367724846</v>
      </c>
      <c r="O144">
        <v>342.50216510581987</v>
      </c>
      <c r="Q144">
        <v>401.85405796296266</v>
      </c>
      <c r="S144">
        <v>387.15555796296275</v>
      </c>
      <c r="U144">
        <v>401.85405796296266</v>
      </c>
      <c r="W144">
        <v>346.38237484262544</v>
      </c>
      <c r="Y144">
        <v>357.1009462711969</v>
      </c>
      <c r="AA144">
        <v>416.45283912833969</v>
      </c>
      <c r="AC144">
        <v>401.75433912833978</v>
      </c>
      <c r="AE144">
        <v>416.45283912833969</v>
      </c>
      <c r="AG144">
        <v>381.30364195029762</v>
      </c>
      <c r="AI144">
        <v>392.02221337886903</v>
      </c>
      <c r="AK144">
        <v>451.37410623601187</v>
      </c>
      <c r="AM144">
        <v>436.6756062360119</v>
      </c>
      <c r="AO144">
        <v>451.37410623601187</v>
      </c>
      <c r="AQ144" s="366">
        <v>0</v>
      </c>
      <c r="AR144" s="366">
        <v>0</v>
      </c>
      <c r="AS144" s="366">
        <v>0</v>
      </c>
      <c r="AT144" s="366">
        <v>0</v>
      </c>
      <c r="AU144" s="366">
        <v>0</v>
      </c>
      <c r="AV144" s="366">
        <v>0</v>
      </c>
      <c r="AW144" s="366">
        <v>0</v>
      </c>
      <c r="AX144" s="366">
        <v>0</v>
      </c>
      <c r="AY144" s="366">
        <v>0</v>
      </c>
      <c r="AZ144" s="366">
        <v>0</v>
      </c>
      <c r="BH144" s="44"/>
      <c r="BI144" s="44"/>
      <c r="BJ144" s="44"/>
      <c r="BR144" s="44"/>
      <c r="BS144" s="44"/>
      <c r="BT144" s="44"/>
      <c r="CH144" s="33"/>
    </row>
    <row r="145" spans="1:86">
      <c r="A145">
        <v>144</v>
      </c>
      <c r="B145" t="s">
        <v>104</v>
      </c>
      <c r="C145">
        <v>284.13361402654743</v>
      </c>
      <c r="E145">
        <v>294.85218545511884</v>
      </c>
      <c r="G145">
        <v>354.20407831226174</v>
      </c>
      <c r="I145">
        <v>339.50557831226172</v>
      </c>
      <c r="K145">
        <v>354.20407831226174</v>
      </c>
      <c r="M145">
        <v>337.70853962114489</v>
      </c>
      <c r="O145">
        <v>348.42711104971636</v>
      </c>
      <c r="Q145">
        <v>407.7790039068592</v>
      </c>
      <c r="S145">
        <v>393.08050390685924</v>
      </c>
      <c r="U145">
        <v>407.7790039068592</v>
      </c>
      <c r="W145">
        <v>352.19313594591591</v>
      </c>
      <c r="Y145">
        <v>362.91170737448738</v>
      </c>
      <c r="AA145">
        <v>422.26360023163016</v>
      </c>
      <c r="AC145">
        <v>407.56510023163025</v>
      </c>
      <c r="AE145">
        <v>422.26360023163016</v>
      </c>
      <c r="AG145">
        <v>386.61311014530531</v>
      </c>
      <c r="AI145">
        <v>397.33168157387672</v>
      </c>
      <c r="AK145">
        <v>456.68357443101951</v>
      </c>
      <c r="AM145">
        <v>441.98507443101954</v>
      </c>
      <c r="AO145">
        <v>456.68357443101951</v>
      </c>
      <c r="AQ145" s="366">
        <v>0</v>
      </c>
      <c r="AR145" s="366">
        <v>0</v>
      </c>
      <c r="AS145" s="366">
        <v>0</v>
      </c>
      <c r="AT145" s="366">
        <v>0</v>
      </c>
      <c r="AU145" s="366">
        <v>0</v>
      </c>
      <c r="AV145" s="366">
        <v>0</v>
      </c>
      <c r="AW145" s="366">
        <v>0</v>
      </c>
      <c r="AX145" s="366">
        <v>0</v>
      </c>
      <c r="AY145" s="366">
        <v>0</v>
      </c>
      <c r="AZ145" s="366">
        <v>0</v>
      </c>
      <c r="BH145" s="44"/>
      <c r="BI145" s="44"/>
      <c r="BJ145" s="44"/>
      <c r="BR145" s="44"/>
      <c r="BS145" s="44"/>
      <c r="BT145" s="44"/>
      <c r="CH145" s="33"/>
    </row>
    <row r="146" spans="1:86">
      <c r="A146">
        <v>145</v>
      </c>
      <c r="B146" t="s">
        <v>105</v>
      </c>
      <c r="C146">
        <v>290.9895612583104</v>
      </c>
      <c r="E146">
        <v>301.70813268688181</v>
      </c>
      <c r="G146">
        <v>361.0600255440246</v>
      </c>
      <c r="I146">
        <v>346.36152554402463</v>
      </c>
      <c r="K146">
        <v>361.0600255440246</v>
      </c>
      <c r="M146">
        <v>343.8693256768039</v>
      </c>
      <c r="O146">
        <v>354.58789710537536</v>
      </c>
      <c r="Q146">
        <v>413.93978996251815</v>
      </c>
      <c r="S146">
        <v>399.24128996251824</v>
      </c>
      <c r="U146">
        <v>413.93978996251815</v>
      </c>
      <c r="W146">
        <v>358.26024092614387</v>
      </c>
      <c r="Y146">
        <v>368.97881235471533</v>
      </c>
      <c r="AA146">
        <v>428.33070521185812</v>
      </c>
      <c r="AC146">
        <v>413.63220521185815</v>
      </c>
      <c r="AE146">
        <v>428.33070521185812</v>
      </c>
      <c r="AG146">
        <v>392.23359892438384</v>
      </c>
      <c r="AI146">
        <v>402.95217035295525</v>
      </c>
      <c r="AK146">
        <v>462.30406321009809</v>
      </c>
      <c r="AM146">
        <v>447.60556321009813</v>
      </c>
      <c r="AO146">
        <v>462.30406321009809</v>
      </c>
      <c r="AQ146" s="366">
        <v>0</v>
      </c>
      <c r="AR146" s="366">
        <v>0</v>
      </c>
      <c r="AS146" s="366">
        <v>0</v>
      </c>
      <c r="AT146" s="366">
        <v>0</v>
      </c>
      <c r="AU146" s="366">
        <v>0</v>
      </c>
      <c r="AV146" s="366">
        <v>0</v>
      </c>
      <c r="AW146" s="366">
        <v>0</v>
      </c>
      <c r="AX146" s="366">
        <v>0</v>
      </c>
      <c r="AY146" s="366">
        <v>0</v>
      </c>
      <c r="AZ146" s="366">
        <v>0</v>
      </c>
      <c r="BH146" s="44"/>
      <c r="BI146" s="44"/>
      <c r="BJ146" s="44"/>
      <c r="BR146" s="44"/>
      <c r="BS146" s="44"/>
      <c r="BT146" s="44"/>
      <c r="CH146" s="33"/>
    </row>
    <row r="147" spans="1:86">
      <c r="A147">
        <v>146</v>
      </c>
      <c r="B147" t="s">
        <v>106</v>
      </c>
      <c r="C147">
        <v>305.06471778989271</v>
      </c>
      <c r="E147">
        <v>315.78328921846418</v>
      </c>
      <c r="G147">
        <v>375.13518207560696</v>
      </c>
      <c r="I147">
        <v>360.43668207560705</v>
      </c>
      <c r="K147">
        <v>375.13518207560696</v>
      </c>
      <c r="M147">
        <v>356.75925626603117</v>
      </c>
      <c r="O147">
        <v>367.47782769460258</v>
      </c>
      <c r="Q147">
        <v>426.82972055174537</v>
      </c>
      <c r="S147">
        <v>412.13122055174546</v>
      </c>
      <c r="U147">
        <v>426.82972055174537</v>
      </c>
      <c r="W147">
        <v>371.01222203090936</v>
      </c>
      <c r="Y147">
        <v>381.73079345948076</v>
      </c>
      <c r="AA147">
        <v>441.08268631662355</v>
      </c>
      <c r="AC147">
        <v>426.38418631662358</v>
      </c>
      <c r="AE147">
        <v>441.08268631662355</v>
      </c>
      <c r="AG147">
        <v>404.22411473725128</v>
      </c>
      <c r="AI147">
        <v>414.94268616582269</v>
      </c>
      <c r="AK147">
        <v>474.29457902296548</v>
      </c>
      <c r="AM147">
        <v>459.59607902296557</v>
      </c>
      <c r="AO147">
        <v>474.29457902296548</v>
      </c>
      <c r="AQ147" s="366">
        <v>0</v>
      </c>
      <c r="AR147" s="366">
        <v>0</v>
      </c>
      <c r="AS147" s="366">
        <v>0</v>
      </c>
      <c r="AT147" s="366">
        <v>0</v>
      </c>
      <c r="AU147" s="366">
        <v>0</v>
      </c>
      <c r="AV147" s="366">
        <v>0</v>
      </c>
      <c r="AW147" s="366">
        <v>0</v>
      </c>
      <c r="AX147" s="366">
        <v>0</v>
      </c>
      <c r="AY147" s="366">
        <v>0</v>
      </c>
      <c r="AZ147" s="366">
        <v>0</v>
      </c>
      <c r="BH147" s="44"/>
      <c r="BI147" s="44"/>
      <c r="BJ147" s="44"/>
      <c r="BR147" s="44"/>
      <c r="BS147" s="44"/>
      <c r="BT147" s="44"/>
      <c r="CH147" s="33"/>
    </row>
    <row r="148" spans="1:86">
      <c r="A148">
        <v>147</v>
      </c>
      <c r="B148" t="s">
        <v>107</v>
      </c>
      <c r="C148">
        <v>1195.3496552556257</v>
      </c>
      <c r="E148">
        <v>1388.026261137979</v>
      </c>
      <c r="G148">
        <v>1388.026261137979</v>
      </c>
      <c r="I148">
        <v>1621.8181493732727</v>
      </c>
      <c r="K148">
        <v>1621.8181493732727</v>
      </c>
      <c r="M148">
        <v>1250.0494007261093</v>
      </c>
      <c r="O148">
        <v>1442.7260066084623</v>
      </c>
      <c r="Q148">
        <v>1442.7260066084623</v>
      </c>
      <c r="S148">
        <v>1676.5178948437563</v>
      </c>
      <c r="U148">
        <v>1676.5178948437563</v>
      </c>
      <c r="W148">
        <v>1264.5843312586021</v>
      </c>
      <c r="Y148">
        <v>1457.2609371409551</v>
      </c>
      <c r="AA148">
        <v>1457.2609371409551</v>
      </c>
      <c r="AC148">
        <v>1691.0528253762491</v>
      </c>
      <c r="AE148">
        <v>1691.0528253762491</v>
      </c>
      <c r="AG148">
        <v>1299.7269620119162</v>
      </c>
      <c r="AI148">
        <v>1492.4035678942691</v>
      </c>
      <c r="AK148">
        <v>1492.4035678942691</v>
      </c>
      <c r="AM148">
        <v>1726.1954561295631</v>
      </c>
      <c r="AO148">
        <v>1726.1954561295631</v>
      </c>
      <c r="AQ148" s="366">
        <v>0</v>
      </c>
      <c r="AR148" s="366">
        <v>0</v>
      </c>
      <c r="AS148" s="366">
        <v>0</v>
      </c>
      <c r="AT148" s="366">
        <v>0</v>
      </c>
      <c r="AU148" s="366">
        <v>0</v>
      </c>
      <c r="AV148" s="366">
        <v>0</v>
      </c>
      <c r="AW148" s="366">
        <v>0</v>
      </c>
      <c r="AX148" s="366">
        <v>0</v>
      </c>
      <c r="AY148" s="366">
        <v>0</v>
      </c>
      <c r="AZ148" s="366">
        <v>0</v>
      </c>
      <c r="BH148" s="44"/>
      <c r="BI148" s="44"/>
      <c r="BJ148" s="44"/>
      <c r="BR148" s="44"/>
      <c r="BS148" s="44"/>
      <c r="BT148" s="44"/>
      <c r="CH148" s="33"/>
    </row>
    <row r="149" spans="1:86">
      <c r="A149">
        <v>148</v>
      </c>
      <c r="B149" t="s">
        <v>108</v>
      </c>
      <c r="C149">
        <v>1199.8101805461911</v>
      </c>
      <c r="E149">
        <v>1392.4867864285441</v>
      </c>
      <c r="G149">
        <v>1392.4867864285441</v>
      </c>
      <c r="I149">
        <v>1626.278674663838</v>
      </c>
      <c r="K149">
        <v>1626.278674663838</v>
      </c>
      <c r="M149">
        <v>1251.9097002891738</v>
      </c>
      <c r="O149">
        <v>1444.586306171527</v>
      </c>
      <c r="Q149">
        <v>1444.586306171527</v>
      </c>
      <c r="S149">
        <v>1678.378194406821</v>
      </c>
      <c r="U149">
        <v>1678.378194406821</v>
      </c>
      <c r="W149">
        <v>1265.9657737982093</v>
      </c>
      <c r="Y149">
        <v>1458.6423796805625</v>
      </c>
      <c r="AA149">
        <v>1458.6423796805625</v>
      </c>
      <c r="AC149">
        <v>1692.4342679158563</v>
      </c>
      <c r="AE149">
        <v>1692.4342679158563</v>
      </c>
      <c r="AG149">
        <v>1299.4378524889705</v>
      </c>
      <c r="AI149">
        <v>1492.1144583713237</v>
      </c>
      <c r="AK149">
        <v>1492.1144583713237</v>
      </c>
      <c r="AM149">
        <v>1725.9063466066175</v>
      </c>
      <c r="AO149">
        <v>1725.9063466066175</v>
      </c>
      <c r="AQ149" s="366">
        <v>0</v>
      </c>
      <c r="AR149" s="366">
        <v>0</v>
      </c>
      <c r="AS149" s="366">
        <v>0</v>
      </c>
      <c r="AT149" s="366">
        <v>0</v>
      </c>
      <c r="AU149" s="366">
        <v>0</v>
      </c>
      <c r="AV149" s="366">
        <v>0</v>
      </c>
      <c r="AW149" s="366">
        <v>0</v>
      </c>
      <c r="AX149" s="366">
        <v>0</v>
      </c>
      <c r="AY149" s="366">
        <v>0</v>
      </c>
      <c r="AZ149" s="366">
        <v>0</v>
      </c>
      <c r="BH149" s="44"/>
      <c r="BI149" s="44"/>
      <c r="BJ149" s="44"/>
      <c r="BR149" s="44"/>
      <c r="BS149" s="44"/>
      <c r="BT149" s="44"/>
      <c r="CH149" s="33"/>
    </row>
    <row r="150" spans="1:86">
      <c r="A150">
        <v>149</v>
      </c>
      <c r="B150" t="s">
        <v>109</v>
      </c>
      <c r="C150">
        <v>1202.3555476090501</v>
      </c>
      <c r="E150">
        <v>1395.0321534914031</v>
      </c>
      <c r="G150">
        <v>1395.0321534914031</v>
      </c>
      <c r="I150">
        <v>1628.824041726697</v>
      </c>
      <c r="K150">
        <v>1628.824041726697</v>
      </c>
      <c r="M150">
        <v>1253.3328612681441</v>
      </c>
      <c r="O150">
        <v>1446.0094671504969</v>
      </c>
      <c r="Q150">
        <v>1446.0094671504969</v>
      </c>
      <c r="S150">
        <v>1679.8013553857911</v>
      </c>
      <c r="U150">
        <v>1679.8013553857911</v>
      </c>
      <c r="W150">
        <v>1267.1923682949225</v>
      </c>
      <c r="Y150">
        <v>1459.8689741772757</v>
      </c>
      <c r="AA150">
        <v>1459.8689741772757</v>
      </c>
      <c r="AC150">
        <v>1693.6608624125695</v>
      </c>
      <c r="AE150">
        <v>1693.6608624125695</v>
      </c>
      <c r="AG150">
        <v>1299.943469699665</v>
      </c>
      <c r="AI150">
        <v>1492.620075582018</v>
      </c>
      <c r="AK150">
        <v>1492.620075582018</v>
      </c>
      <c r="AM150">
        <v>1726.411963817312</v>
      </c>
      <c r="AO150">
        <v>1726.411963817312</v>
      </c>
      <c r="AQ150" s="366">
        <v>0</v>
      </c>
      <c r="AR150" s="366">
        <v>0</v>
      </c>
      <c r="AS150" s="366">
        <v>0</v>
      </c>
      <c r="AT150" s="366">
        <v>0</v>
      </c>
      <c r="AU150" s="366">
        <v>0</v>
      </c>
      <c r="AV150" s="366">
        <v>0</v>
      </c>
      <c r="AW150" s="366">
        <v>0</v>
      </c>
      <c r="AX150" s="366">
        <v>0</v>
      </c>
      <c r="AY150" s="366">
        <v>0</v>
      </c>
      <c r="AZ150" s="366">
        <v>0</v>
      </c>
      <c r="BH150" s="44"/>
      <c r="BI150" s="44"/>
      <c r="BJ150" s="44"/>
      <c r="BR150" s="44"/>
      <c r="BS150" s="44"/>
      <c r="BT150" s="44"/>
      <c r="CH150" s="33"/>
    </row>
    <row r="151" spans="1:86">
      <c r="A151">
        <v>150</v>
      </c>
      <c r="B151" t="s">
        <v>110</v>
      </c>
      <c r="C151">
        <v>1205.0743285115811</v>
      </c>
      <c r="E151">
        <v>1397.7509343939341</v>
      </c>
      <c r="G151">
        <v>1397.7509343939341</v>
      </c>
      <c r="I151">
        <v>1631.5428226292279</v>
      </c>
      <c r="K151">
        <v>1631.5428226292279</v>
      </c>
      <c r="M151">
        <v>1255.0273448944024</v>
      </c>
      <c r="O151">
        <v>1447.7039507767554</v>
      </c>
      <c r="Q151">
        <v>1447.7039507767554</v>
      </c>
      <c r="S151">
        <v>1681.4958390120494</v>
      </c>
      <c r="U151">
        <v>1681.4958390120494</v>
      </c>
      <c r="W151">
        <v>1268.7138740295375</v>
      </c>
      <c r="Y151">
        <v>1461.3904799118907</v>
      </c>
      <c r="AA151">
        <v>1461.3904799118907</v>
      </c>
      <c r="AC151">
        <v>1695.1823681471844</v>
      </c>
      <c r="AE151">
        <v>1695.1823681471844</v>
      </c>
      <c r="AG151">
        <v>1300.8069010565646</v>
      </c>
      <c r="AI151">
        <v>1493.4835069389176</v>
      </c>
      <c r="AK151">
        <v>1493.4835069389176</v>
      </c>
      <c r="AM151">
        <v>1727.2753951742113</v>
      </c>
      <c r="AO151">
        <v>1727.2753951742113</v>
      </c>
      <c r="AQ151" s="366">
        <v>0</v>
      </c>
      <c r="AR151" s="366">
        <v>0</v>
      </c>
      <c r="AS151" s="366">
        <v>0</v>
      </c>
      <c r="AT151" s="366">
        <v>0</v>
      </c>
      <c r="AU151" s="366">
        <v>0</v>
      </c>
      <c r="AV151" s="366">
        <v>0</v>
      </c>
      <c r="AW151" s="366">
        <v>0</v>
      </c>
      <c r="AX151" s="366">
        <v>0</v>
      </c>
      <c r="AY151" s="366">
        <v>0</v>
      </c>
      <c r="AZ151" s="366">
        <v>0</v>
      </c>
      <c r="BH151" s="44"/>
      <c r="BI151" s="44"/>
      <c r="BJ151" s="44"/>
      <c r="BR151" s="44"/>
      <c r="BS151" s="44"/>
      <c r="BT151" s="44"/>
      <c r="CH151" s="33"/>
    </row>
    <row r="152" spans="1:86">
      <c r="A152">
        <v>151</v>
      </c>
      <c r="B152" t="s">
        <v>111</v>
      </c>
      <c r="C152">
        <v>1210.9486376874381</v>
      </c>
      <c r="E152">
        <v>1403.6252435697909</v>
      </c>
      <c r="G152">
        <v>1403.6252435697909</v>
      </c>
      <c r="I152">
        <v>1637.4171318050851</v>
      </c>
      <c r="K152">
        <v>1637.4171318050851</v>
      </c>
      <c r="M152">
        <v>1259.0996454556343</v>
      </c>
      <c r="O152">
        <v>1451.7762513379873</v>
      </c>
      <c r="Q152">
        <v>1451.7762513379873</v>
      </c>
      <c r="S152">
        <v>1685.5681395732811</v>
      </c>
      <c r="U152">
        <v>1685.5681395732811</v>
      </c>
      <c r="W152">
        <v>1272.4996273007773</v>
      </c>
      <c r="Y152">
        <v>1465.1762331831303</v>
      </c>
      <c r="AA152">
        <v>1465.1762331831303</v>
      </c>
      <c r="AC152">
        <v>1698.9681214184243</v>
      </c>
      <c r="AE152">
        <v>1698.9681214184243</v>
      </c>
      <c r="AG152">
        <v>1303.4349282211585</v>
      </c>
      <c r="AI152">
        <v>1496.1115341035115</v>
      </c>
      <c r="AK152">
        <v>1496.1115341035115</v>
      </c>
      <c r="AM152">
        <v>1729.9034223388057</v>
      </c>
      <c r="AO152">
        <v>1729.9034223388057</v>
      </c>
      <c r="AQ152" s="366">
        <v>0</v>
      </c>
      <c r="AR152" s="366">
        <v>0</v>
      </c>
      <c r="AS152" s="366">
        <v>0</v>
      </c>
      <c r="AT152" s="366">
        <v>0</v>
      </c>
      <c r="AU152" s="366">
        <v>0</v>
      </c>
      <c r="AV152" s="366">
        <v>0</v>
      </c>
      <c r="AW152" s="366">
        <v>0</v>
      </c>
      <c r="AX152" s="366">
        <v>0</v>
      </c>
      <c r="AY152" s="366">
        <v>0</v>
      </c>
      <c r="AZ152" s="366">
        <v>0</v>
      </c>
      <c r="BH152" s="44"/>
      <c r="BI152" s="44"/>
      <c r="BJ152" s="44"/>
      <c r="BR152" s="44"/>
      <c r="BS152" s="44"/>
      <c r="BT152" s="44"/>
      <c r="CH152" s="33"/>
    </row>
    <row r="153" spans="1:86">
      <c r="A153">
        <v>152</v>
      </c>
      <c r="B153" t="s">
        <v>112</v>
      </c>
      <c r="C153">
        <v>1090.0287730171658</v>
      </c>
      <c r="E153">
        <v>1088.5714672600229</v>
      </c>
      <c r="G153">
        <v>1146.8471101171658</v>
      </c>
      <c r="I153">
        <v>1935.2846904314517</v>
      </c>
      <c r="K153">
        <v>1907.4866904314517</v>
      </c>
      <c r="M153">
        <v>1145.0034638946349</v>
      </c>
      <c r="O153">
        <v>1143.5461581374923</v>
      </c>
      <c r="Q153">
        <v>1201.8218009946352</v>
      </c>
      <c r="S153">
        <v>1990.2593813089209</v>
      </c>
      <c r="U153">
        <v>1962.4613813089211</v>
      </c>
      <c r="W153">
        <v>1159.409803399768</v>
      </c>
      <c r="Y153">
        <v>1157.9524976426251</v>
      </c>
      <c r="AA153">
        <v>1216.228140499768</v>
      </c>
      <c r="AC153">
        <v>2004.6657208140537</v>
      </c>
      <c r="AE153">
        <v>1976.8677208140539</v>
      </c>
      <c r="AG153">
        <v>1194.7290767467889</v>
      </c>
      <c r="AI153">
        <v>1193.271770989646</v>
      </c>
      <c r="AK153">
        <v>1251.5474138467889</v>
      </c>
      <c r="AM153">
        <v>2039.9849941610748</v>
      </c>
      <c r="AO153">
        <v>2012.1869941610751</v>
      </c>
      <c r="AQ153" s="366">
        <v>0</v>
      </c>
      <c r="AR153" s="366">
        <v>0</v>
      </c>
      <c r="AS153" s="366">
        <v>0</v>
      </c>
      <c r="AT153" s="366">
        <v>0</v>
      </c>
      <c r="AU153" s="366">
        <v>0</v>
      </c>
      <c r="AV153" s="366">
        <v>0</v>
      </c>
      <c r="AW153" s="366">
        <v>0</v>
      </c>
      <c r="AX153" s="366">
        <v>0</v>
      </c>
      <c r="AY153" s="366">
        <v>0</v>
      </c>
      <c r="AZ153" s="366">
        <v>0</v>
      </c>
      <c r="BH153" s="44"/>
      <c r="BI153" s="44"/>
      <c r="BJ153" s="44"/>
      <c r="BR153" s="44"/>
      <c r="BS153" s="44"/>
      <c r="BT153" s="44"/>
      <c r="CH153" s="33"/>
    </row>
    <row r="154" spans="1:86">
      <c r="A154">
        <v>153</v>
      </c>
      <c r="B154" t="s">
        <v>113</v>
      </c>
      <c r="C154">
        <v>1123.0784210767342</v>
      </c>
      <c r="E154">
        <v>1122.3111453195916</v>
      </c>
      <c r="G154">
        <v>1180.5867881767342</v>
      </c>
      <c r="I154">
        <v>1968.7793524910201</v>
      </c>
      <c r="K154">
        <v>1940.9813524910203</v>
      </c>
      <c r="M154">
        <v>1175.590519423612</v>
      </c>
      <c r="O154">
        <v>1174.8232436664691</v>
      </c>
      <c r="Q154">
        <v>1233.098886523612</v>
      </c>
      <c r="S154">
        <v>2021.2914508378979</v>
      </c>
      <c r="U154">
        <v>1993.4934508378979</v>
      </c>
      <c r="W154">
        <v>1189.4773610583381</v>
      </c>
      <c r="Y154">
        <v>1188.7100853011955</v>
      </c>
      <c r="AA154">
        <v>1246.9857281583381</v>
      </c>
      <c r="AC154">
        <v>2035.178292472624</v>
      </c>
      <c r="AE154">
        <v>2007.3802924726242</v>
      </c>
      <c r="AG154">
        <v>1223.2145067509418</v>
      </c>
      <c r="AI154">
        <v>1222.4472309937992</v>
      </c>
      <c r="AK154">
        <v>1280.7228738509418</v>
      </c>
      <c r="AM154">
        <v>2068.9154381652279</v>
      </c>
      <c r="AO154">
        <v>2041.1174381652279</v>
      </c>
      <c r="AQ154" s="366">
        <v>0</v>
      </c>
      <c r="AR154" s="366">
        <v>0</v>
      </c>
      <c r="AS154" s="366">
        <v>0</v>
      </c>
      <c r="AT154" s="366">
        <v>0</v>
      </c>
      <c r="AU154" s="366">
        <v>0</v>
      </c>
      <c r="AV154" s="366">
        <v>0</v>
      </c>
      <c r="AW154" s="366">
        <v>0</v>
      </c>
      <c r="AX154" s="366">
        <v>0</v>
      </c>
      <c r="AY154" s="366">
        <v>0</v>
      </c>
      <c r="AZ154" s="366">
        <v>0</v>
      </c>
      <c r="BH154" s="44"/>
      <c r="BI154" s="44"/>
      <c r="BJ154" s="44"/>
      <c r="BR154" s="44"/>
      <c r="BS154" s="44"/>
      <c r="BT154" s="44"/>
      <c r="CH154" s="33"/>
    </row>
    <row r="155" spans="1:86">
      <c r="A155">
        <v>154</v>
      </c>
      <c r="B155" t="s">
        <v>114</v>
      </c>
      <c r="C155">
        <v>1139.9163326453113</v>
      </c>
      <c r="E155">
        <v>1139.4940718881685</v>
      </c>
      <c r="G155">
        <v>1197.7697147453114</v>
      </c>
      <c r="I155">
        <v>1985.8397710595971</v>
      </c>
      <c r="K155">
        <v>1958.0417710595973</v>
      </c>
      <c r="M155">
        <v>1191.3739027845099</v>
      </c>
      <c r="O155">
        <v>1190.9516420273671</v>
      </c>
      <c r="Q155">
        <v>1249.2272848845098</v>
      </c>
      <c r="S155">
        <v>2037.2973411987957</v>
      </c>
      <c r="U155">
        <v>2009.4993411987957</v>
      </c>
      <c r="W155">
        <v>1205.0435831678813</v>
      </c>
      <c r="Y155">
        <v>1204.6213224107385</v>
      </c>
      <c r="AA155">
        <v>1262.8969652678813</v>
      </c>
      <c r="AC155">
        <v>2050.967021582167</v>
      </c>
      <c r="AE155">
        <v>2023.169021582167</v>
      </c>
      <c r="AG155">
        <v>1238.1032321902046</v>
      </c>
      <c r="AI155">
        <v>1237.6809714330618</v>
      </c>
      <c r="AK155">
        <v>1295.9566142902047</v>
      </c>
      <c r="AM155">
        <v>2084.0266706044904</v>
      </c>
      <c r="AO155">
        <v>2056.2286706044906</v>
      </c>
      <c r="AQ155" s="366">
        <v>0</v>
      </c>
      <c r="AR155" s="366">
        <v>0</v>
      </c>
      <c r="AS155" s="366">
        <v>0</v>
      </c>
      <c r="AT155" s="366">
        <v>0</v>
      </c>
      <c r="AU155" s="366">
        <v>0</v>
      </c>
      <c r="AV155" s="366">
        <v>0</v>
      </c>
      <c r="AW155" s="366">
        <v>0</v>
      </c>
      <c r="AX155" s="366">
        <v>0</v>
      </c>
      <c r="AY155" s="366">
        <v>0</v>
      </c>
      <c r="AZ155" s="366">
        <v>0</v>
      </c>
      <c r="BH155" s="44"/>
      <c r="BI155" s="44"/>
      <c r="BJ155" s="44"/>
      <c r="BR155" s="44"/>
      <c r="BS155" s="44"/>
      <c r="BT155" s="44"/>
      <c r="CH155" s="33"/>
    </row>
    <row r="156" spans="1:86">
      <c r="A156">
        <v>155</v>
      </c>
      <c r="B156" t="s">
        <v>115</v>
      </c>
      <c r="C156">
        <v>1156.9248403962035</v>
      </c>
      <c r="E156">
        <v>1156.8475946390608</v>
      </c>
      <c r="G156">
        <v>1215.1232374962035</v>
      </c>
      <c r="I156">
        <v>2003.0707858104895</v>
      </c>
      <c r="K156">
        <v>1975.2727858104895</v>
      </c>
      <c r="M156">
        <v>1207.4242002964961</v>
      </c>
      <c r="O156">
        <v>1207.3469545393532</v>
      </c>
      <c r="Q156">
        <v>1265.6225973964958</v>
      </c>
      <c r="S156">
        <v>2053.5701457107821</v>
      </c>
      <c r="U156">
        <v>2025.7721457107821</v>
      </c>
      <c r="W156">
        <v>1220.8999247477216</v>
      </c>
      <c r="Y156">
        <v>1220.8226789905787</v>
      </c>
      <c r="AA156">
        <v>1279.0983218477215</v>
      </c>
      <c r="AC156">
        <v>2067.0458701620078</v>
      </c>
      <c r="AE156">
        <v>2039.2478701620078</v>
      </c>
      <c r="AG156">
        <v>1253.3439579509898</v>
      </c>
      <c r="AI156">
        <v>1253.2667121938471</v>
      </c>
      <c r="AK156">
        <v>1311.5423550509897</v>
      </c>
      <c r="AM156">
        <v>2099.4899033652755</v>
      </c>
      <c r="AO156">
        <v>2071.6919033652757</v>
      </c>
      <c r="AQ156" s="366">
        <v>0</v>
      </c>
      <c r="AR156" s="366">
        <v>0</v>
      </c>
      <c r="AS156" s="366">
        <v>0</v>
      </c>
      <c r="AT156" s="366">
        <v>0</v>
      </c>
      <c r="AU156" s="366">
        <v>0</v>
      </c>
      <c r="AV156" s="366">
        <v>0</v>
      </c>
      <c r="AW156" s="366">
        <v>0</v>
      </c>
      <c r="AX156" s="366">
        <v>0</v>
      </c>
      <c r="AY156" s="366">
        <v>0</v>
      </c>
      <c r="AZ156" s="366">
        <v>0</v>
      </c>
      <c r="BH156" s="44"/>
      <c r="BI156" s="44"/>
      <c r="BJ156" s="44"/>
      <c r="BR156" s="44"/>
      <c r="BS156" s="44"/>
      <c r="BT156" s="44"/>
      <c r="CH156" s="33"/>
    </row>
    <row r="157" spans="1:86">
      <c r="A157">
        <v>156</v>
      </c>
      <c r="B157" t="s">
        <v>116</v>
      </c>
      <c r="C157">
        <v>1191.3679780295747</v>
      </c>
      <c r="E157">
        <v>1191.9807622724318</v>
      </c>
      <c r="G157">
        <v>1250.2564051295747</v>
      </c>
      <c r="I157">
        <v>2037.9589374438606</v>
      </c>
      <c r="K157">
        <v>2010.1609374438608</v>
      </c>
      <c r="M157">
        <v>1240.1915044195161</v>
      </c>
      <c r="O157">
        <v>1240.804288662373</v>
      </c>
      <c r="Q157">
        <v>1299.0799315195159</v>
      </c>
      <c r="S157">
        <v>2086.782463833802</v>
      </c>
      <c r="U157">
        <v>2058.9844638338018</v>
      </c>
      <c r="W157">
        <v>1253.3372802032311</v>
      </c>
      <c r="Y157">
        <v>1253.9500644460884</v>
      </c>
      <c r="AA157">
        <v>1312.225707303231</v>
      </c>
      <c r="AC157">
        <v>2099.9282396175172</v>
      </c>
      <c r="AE157">
        <v>2072.1302396175174</v>
      </c>
      <c r="AG157">
        <v>1284.7046502931385</v>
      </c>
      <c r="AI157">
        <v>1285.3174345359953</v>
      </c>
      <c r="AK157">
        <v>1343.5930773931382</v>
      </c>
      <c r="AM157">
        <v>2131.2956097074243</v>
      </c>
      <c r="AO157">
        <v>2103.4976097074245</v>
      </c>
      <c r="AQ157" s="366">
        <v>0</v>
      </c>
      <c r="AR157" s="366">
        <v>0</v>
      </c>
      <c r="AS157" s="366">
        <v>0</v>
      </c>
      <c r="AT157" s="366">
        <v>0</v>
      </c>
      <c r="AU157" s="366">
        <v>0</v>
      </c>
      <c r="AV157" s="366">
        <v>0</v>
      </c>
      <c r="AW157" s="366">
        <v>0</v>
      </c>
      <c r="AX157" s="366">
        <v>0</v>
      </c>
      <c r="AY157" s="366">
        <v>0</v>
      </c>
      <c r="AZ157" s="366">
        <v>0</v>
      </c>
      <c r="BH157" s="44"/>
      <c r="BI157" s="44"/>
      <c r="BJ157" s="44"/>
      <c r="BR157" s="44"/>
      <c r="BS157" s="44"/>
      <c r="BT157" s="44"/>
      <c r="CH157" s="33"/>
    </row>
    <row r="158" spans="1:86">
      <c r="A158">
        <v>157</v>
      </c>
      <c r="B158" t="s">
        <v>117</v>
      </c>
      <c r="C158">
        <v>308.39570913220103</v>
      </c>
      <c r="E158">
        <v>316.97056627505816</v>
      </c>
      <c r="G158">
        <v>373.1112805607724</v>
      </c>
      <c r="I158">
        <v>352.69328056077245</v>
      </c>
      <c r="K158">
        <v>373.1112805607724</v>
      </c>
      <c r="M158">
        <v>364.06744449978646</v>
      </c>
      <c r="O158">
        <v>372.64230164264359</v>
      </c>
      <c r="Q158">
        <v>428.78301592835788</v>
      </c>
      <c r="S158">
        <v>408.36501592835788</v>
      </c>
      <c r="U158">
        <v>428.78301592835788</v>
      </c>
      <c r="W158">
        <v>379.27885881606937</v>
      </c>
      <c r="Y158">
        <v>387.85371595892656</v>
      </c>
      <c r="AA158">
        <v>443.9944302446408</v>
      </c>
      <c r="AC158">
        <v>423.57643024464085</v>
      </c>
      <c r="AE158">
        <v>443.9944302446408</v>
      </c>
      <c r="AG158">
        <v>415.04595832615735</v>
      </c>
      <c r="AI158">
        <v>423.62081546901447</v>
      </c>
      <c r="AK158">
        <v>479.76152975472877</v>
      </c>
      <c r="AM158">
        <v>459.34352975472876</v>
      </c>
      <c r="AO158">
        <v>479.76152975472877</v>
      </c>
      <c r="AQ158" s="366">
        <v>0</v>
      </c>
      <c r="AR158" s="366">
        <v>0</v>
      </c>
      <c r="AS158" s="366">
        <v>0</v>
      </c>
      <c r="AT158" s="366">
        <v>0</v>
      </c>
      <c r="AU158" s="366">
        <v>0</v>
      </c>
      <c r="AV158" s="366">
        <v>0</v>
      </c>
      <c r="AW158" s="366">
        <v>0</v>
      </c>
      <c r="AX158" s="366">
        <v>0</v>
      </c>
      <c r="AY158" s="366">
        <v>0</v>
      </c>
      <c r="AZ158" s="366">
        <v>0</v>
      </c>
      <c r="BH158" s="44"/>
      <c r="BI158" s="44"/>
      <c r="BJ158" s="44"/>
      <c r="BR158" s="44"/>
      <c r="BS158" s="44"/>
      <c r="BT158" s="44"/>
      <c r="CH158" s="33"/>
    </row>
    <row r="159" spans="1:86">
      <c r="A159">
        <v>158</v>
      </c>
      <c r="B159" t="s">
        <v>915</v>
      </c>
      <c r="C159">
        <v>313.1801928656397</v>
      </c>
      <c r="E159">
        <v>321.75505000849682</v>
      </c>
      <c r="G159">
        <v>377.89576429421112</v>
      </c>
      <c r="I159">
        <v>357.47776429421117</v>
      </c>
      <c r="K159">
        <v>377.89576429421112</v>
      </c>
      <c r="M159">
        <v>371.71656980673055</v>
      </c>
      <c r="O159">
        <v>380.29142694958767</v>
      </c>
      <c r="Q159">
        <v>436.43214123530197</v>
      </c>
      <c r="S159">
        <v>416.01414123530196</v>
      </c>
      <c r="U159">
        <v>436.43214123530197</v>
      </c>
      <c r="W159">
        <v>387.61839129418797</v>
      </c>
      <c r="Y159">
        <v>396.19324843704516</v>
      </c>
      <c r="AA159">
        <v>452.3339627227594</v>
      </c>
      <c r="AC159">
        <v>431.91596272275945</v>
      </c>
      <c r="AE159">
        <v>452.3339627227594</v>
      </c>
      <c r="AG159">
        <v>425.22592059407481</v>
      </c>
      <c r="AI159">
        <v>433.80077773693199</v>
      </c>
      <c r="AK159">
        <v>489.94149202264623</v>
      </c>
      <c r="AM159">
        <v>469.52349202264628</v>
      </c>
      <c r="AO159">
        <v>489.94149202264623</v>
      </c>
      <c r="AQ159" s="366">
        <v>0</v>
      </c>
      <c r="AR159" s="366">
        <v>0</v>
      </c>
      <c r="AS159" s="366">
        <v>0</v>
      </c>
      <c r="AT159" s="366">
        <v>0</v>
      </c>
      <c r="AU159" s="366">
        <v>0</v>
      </c>
      <c r="AV159" s="366">
        <v>0</v>
      </c>
      <c r="AW159" s="366">
        <v>0</v>
      </c>
      <c r="AX159" s="366">
        <v>0</v>
      </c>
      <c r="AY159" s="366">
        <v>0</v>
      </c>
      <c r="AZ159" s="366">
        <v>0</v>
      </c>
      <c r="BH159" s="44"/>
      <c r="BI159" s="44"/>
      <c r="BJ159" s="44"/>
      <c r="BR159" s="44"/>
      <c r="BS159" s="44"/>
      <c r="BT159" s="44"/>
      <c r="CH159" s="33"/>
    </row>
    <row r="160" spans="1:86">
      <c r="A160">
        <v>159</v>
      </c>
      <c r="B160" t="s">
        <v>916</v>
      </c>
      <c r="C160">
        <v>319.20719286563968</v>
      </c>
      <c r="E160">
        <v>362.04985000849689</v>
      </c>
      <c r="G160">
        <v>420.95806429421111</v>
      </c>
      <c r="I160">
        <v>508.93924076479937</v>
      </c>
      <c r="K160">
        <v>564.77581429421116</v>
      </c>
      <c r="M160">
        <v>377.74356980673059</v>
      </c>
      <c r="O160">
        <v>420.58622694958768</v>
      </c>
      <c r="Q160">
        <v>479.49444123530202</v>
      </c>
      <c r="S160">
        <v>567.47561770589027</v>
      </c>
      <c r="U160">
        <v>623.31219123530207</v>
      </c>
      <c r="W160">
        <v>393.64539129418802</v>
      </c>
      <c r="Y160">
        <v>436.48804843704517</v>
      </c>
      <c r="AA160">
        <v>495.39626272275945</v>
      </c>
      <c r="AC160">
        <v>583.37743919334764</v>
      </c>
      <c r="AE160">
        <v>639.21401272275955</v>
      </c>
      <c r="AG160">
        <v>431.25292059407485</v>
      </c>
      <c r="AI160">
        <v>474.095577736932</v>
      </c>
      <c r="AK160">
        <v>533.00379202264628</v>
      </c>
      <c r="AM160">
        <v>620.98496849323453</v>
      </c>
      <c r="AO160">
        <v>676.82154202264621</v>
      </c>
      <c r="AQ160" s="366">
        <v>0</v>
      </c>
      <c r="AR160" s="366">
        <v>0</v>
      </c>
      <c r="AS160" s="366">
        <v>0</v>
      </c>
      <c r="AT160" s="366">
        <v>0</v>
      </c>
      <c r="AU160" s="366">
        <v>0</v>
      </c>
      <c r="AV160" s="366">
        <v>0</v>
      </c>
      <c r="AW160" s="366">
        <v>0</v>
      </c>
      <c r="AX160" s="366">
        <v>0</v>
      </c>
      <c r="AY160" s="366">
        <v>0</v>
      </c>
      <c r="AZ160" s="366">
        <v>0</v>
      </c>
      <c r="BH160" s="44"/>
      <c r="BI160" s="44"/>
      <c r="BJ160" s="44"/>
      <c r="BR160" s="44"/>
      <c r="BS160" s="44"/>
      <c r="BT160" s="44"/>
      <c r="CH160" s="33"/>
    </row>
    <row r="161" spans="1:86">
      <c r="A161">
        <v>160</v>
      </c>
      <c r="B161" t="s">
        <v>917</v>
      </c>
      <c r="C161">
        <v>443.92745708357069</v>
      </c>
      <c r="E161">
        <v>543.66570326871351</v>
      </c>
      <c r="G161">
        <v>607.1952032687135</v>
      </c>
      <c r="I161">
        <v>724.44420484988996</v>
      </c>
      <c r="K161">
        <v>884.95450190871361</v>
      </c>
      <c r="M161">
        <v>501.92844551720236</v>
      </c>
      <c r="O161">
        <v>601.66669170234525</v>
      </c>
      <c r="Q161">
        <v>665.19619170234523</v>
      </c>
      <c r="S161">
        <v>782.44519328352158</v>
      </c>
      <c r="U161">
        <v>942.95549034234512</v>
      </c>
      <c r="W161">
        <v>517.56278101441387</v>
      </c>
      <c r="Y161">
        <v>617.30102719955676</v>
      </c>
      <c r="AA161">
        <v>680.83052719955674</v>
      </c>
      <c r="AC161">
        <v>798.0795287807332</v>
      </c>
      <c r="AE161">
        <v>958.58982583955674</v>
      </c>
      <c r="AG161">
        <v>554.82634234031138</v>
      </c>
      <c r="AI161">
        <v>654.56458852545427</v>
      </c>
      <c r="AK161">
        <v>718.09408852545437</v>
      </c>
      <c r="AM161">
        <v>835.34309010663083</v>
      </c>
      <c r="AO161">
        <v>995.85338716545414</v>
      </c>
      <c r="AQ161" s="366">
        <v>0</v>
      </c>
      <c r="AR161" s="366">
        <v>0</v>
      </c>
      <c r="AS161" s="366">
        <v>0</v>
      </c>
      <c r="AT161" s="366">
        <v>0</v>
      </c>
      <c r="AU161" s="366">
        <v>0</v>
      </c>
      <c r="AV161" s="366">
        <v>0</v>
      </c>
      <c r="AW161" s="366">
        <v>0</v>
      </c>
      <c r="AX161" s="366">
        <v>0</v>
      </c>
      <c r="AY161" s="366">
        <v>0</v>
      </c>
      <c r="AZ161" s="366">
        <v>0</v>
      </c>
      <c r="BH161" s="44"/>
      <c r="BI161" s="44"/>
      <c r="BJ161" s="44"/>
      <c r="BR161" s="44"/>
      <c r="BS161" s="44"/>
      <c r="BT161" s="44"/>
      <c r="CH161" s="33"/>
    </row>
    <row r="162" spans="1:86">
      <c r="A162">
        <v>161</v>
      </c>
      <c r="B162" t="s">
        <v>918</v>
      </c>
      <c r="C162">
        <v>449.95445708357067</v>
      </c>
      <c r="E162">
        <v>583.76370326871347</v>
      </c>
      <c r="G162">
        <v>650.0607032687135</v>
      </c>
      <c r="I162">
        <v>875.70888132047821</v>
      </c>
      <c r="K162">
        <v>1071.6377519087137</v>
      </c>
      <c r="M162">
        <v>507.95544551720229</v>
      </c>
      <c r="O162">
        <v>641.7646917023452</v>
      </c>
      <c r="Q162">
        <v>708.06169170234523</v>
      </c>
      <c r="S162">
        <v>933.70986975410983</v>
      </c>
      <c r="U162">
        <v>1129.6387403423453</v>
      </c>
      <c r="W162">
        <v>523.5897810144138</v>
      </c>
      <c r="Y162">
        <v>657.39902719955683</v>
      </c>
      <c r="AA162">
        <v>723.69602719955674</v>
      </c>
      <c r="AC162">
        <v>949.34420525132145</v>
      </c>
      <c r="AE162">
        <v>1145.2730758395569</v>
      </c>
      <c r="AG162">
        <v>560.85334234031143</v>
      </c>
      <c r="AI162">
        <v>694.66258852545423</v>
      </c>
      <c r="AK162">
        <v>760.95958852545425</v>
      </c>
      <c r="AM162">
        <v>986.60776657721908</v>
      </c>
      <c r="AO162">
        <v>1182.5366371654543</v>
      </c>
      <c r="AQ162" s="366">
        <v>0</v>
      </c>
      <c r="AR162" s="366">
        <v>0</v>
      </c>
      <c r="AS162" s="366">
        <v>0</v>
      </c>
      <c r="AT162" s="366">
        <v>0</v>
      </c>
      <c r="AU162" s="366">
        <v>0</v>
      </c>
      <c r="AV162" s="366">
        <v>0</v>
      </c>
      <c r="AW162" s="366">
        <v>0</v>
      </c>
      <c r="AX162" s="366">
        <v>0</v>
      </c>
      <c r="AY162" s="366">
        <v>0</v>
      </c>
      <c r="AZ162" s="366">
        <v>0</v>
      </c>
      <c r="BH162" s="44"/>
      <c r="BI162" s="44"/>
      <c r="BJ162" s="44"/>
      <c r="BR162" s="44"/>
      <c r="BS162" s="44"/>
      <c r="BT162" s="44"/>
      <c r="CH162" s="33"/>
    </row>
    <row r="163" spans="1:86">
      <c r="A163">
        <v>162</v>
      </c>
      <c r="B163" t="s">
        <v>118</v>
      </c>
      <c r="C163">
        <v>284.47501820432325</v>
      </c>
      <c r="E163">
        <v>284.47501820432325</v>
      </c>
      <c r="G163">
        <v>284.47501820432325</v>
      </c>
      <c r="I163">
        <v>284.47501820432325</v>
      </c>
      <c r="K163">
        <v>284.47501820432325</v>
      </c>
      <c r="M163">
        <v>333.07564844481129</v>
      </c>
      <c r="O163">
        <v>333.07564844481129</v>
      </c>
      <c r="Q163">
        <v>333.07564844481129</v>
      </c>
      <c r="S163">
        <v>333.07564844481129</v>
      </c>
      <c r="U163">
        <v>333.07564844481129</v>
      </c>
      <c r="W163">
        <v>346.167723176018</v>
      </c>
      <c r="Y163">
        <v>346.167723176018</v>
      </c>
      <c r="AA163">
        <v>346.167723176018</v>
      </c>
      <c r="AC163">
        <v>346.167723176018</v>
      </c>
      <c r="AE163">
        <v>346.167723176018</v>
      </c>
      <c r="AG163">
        <v>377.39189045923592</v>
      </c>
      <c r="AI163">
        <v>377.39189045923592</v>
      </c>
      <c r="AK163">
        <v>377.39189045923592</v>
      </c>
      <c r="AM163">
        <v>377.39189045923592</v>
      </c>
      <c r="AO163">
        <v>377.39189045923592</v>
      </c>
      <c r="AQ163" s="366">
        <v>0</v>
      </c>
      <c r="AR163" s="366">
        <v>0</v>
      </c>
      <c r="AS163" s="366">
        <v>0</v>
      </c>
      <c r="AT163" s="366">
        <v>0</v>
      </c>
      <c r="AU163" s="366">
        <v>0</v>
      </c>
      <c r="AV163" s="366">
        <v>0</v>
      </c>
      <c r="AW163" s="366">
        <v>0</v>
      </c>
      <c r="AX163" s="366">
        <v>0</v>
      </c>
      <c r="AY163" s="366">
        <v>0</v>
      </c>
      <c r="AZ163" s="366">
        <v>0</v>
      </c>
      <c r="BH163" s="44"/>
      <c r="BI163" s="44"/>
      <c r="BJ163" s="44"/>
      <c r="BR163" s="44"/>
      <c r="BS163" s="44"/>
      <c r="BT163" s="44"/>
      <c r="CH163" s="33"/>
    </row>
    <row r="164" spans="1:86">
      <c r="A164">
        <v>163</v>
      </c>
      <c r="B164" t="s">
        <v>119</v>
      </c>
      <c r="C164">
        <v>281.39480837411355</v>
      </c>
      <c r="E164">
        <v>292.11337980268496</v>
      </c>
      <c r="G164">
        <v>351.4652726598278</v>
      </c>
      <c r="I164">
        <v>336.76677265982784</v>
      </c>
      <c r="K164">
        <v>351.4652726598278</v>
      </c>
      <c r="M164">
        <v>337.76137054651076</v>
      </c>
      <c r="O164">
        <v>348.47994197508223</v>
      </c>
      <c r="Q164">
        <v>407.83183483222507</v>
      </c>
      <c r="S164">
        <v>393.1333348322251</v>
      </c>
      <c r="U164">
        <v>407.83183483222507</v>
      </c>
      <c r="W164">
        <v>352.8602373801246</v>
      </c>
      <c r="Y164">
        <v>363.57880880869607</v>
      </c>
      <c r="AA164">
        <v>422.93070166583891</v>
      </c>
      <c r="AC164">
        <v>408.23220166583894</v>
      </c>
      <c r="AE164">
        <v>422.93070166583891</v>
      </c>
      <c r="AG164">
        <v>389.07373826976158</v>
      </c>
      <c r="AI164">
        <v>399.79230969833299</v>
      </c>
      <c r="AK164">
        <v>459.14420255547589</v>
      </c>
      <c r="AM164">
        <v>444.44570255547586</v>
      </c>
      <c r="AO164">
        <v>459.14420255547589</v>
      </c>
      <c r="AQ164" s="366">
        <v>0</v>
      </c>
      <c r="AR164" s="366">
        <v>0</v>
      </c>
      <c r="AS164" s="366">
        <v>0</v>
      </c>
      <c r="AT164" s="366">
        <v>0</v>
      </c>
      <c r="AU164" s="366">
        <v>0</v>
      </c>
      <c r="AV164" s="366">
        <v>0</v>
      </c>
      <c r="AW164" s="366">
        <v>0</v>
      </c>
      <c r="AX164" s="366">
        <v>0</v>
      </c>
      <c r="AY164" s="366">
        <v>0</v>
      </c>
      <c r="AZ164" s="366">
        <v>0</v>
      </c>
      <c r="BH164" s="44"/>
      <c r="BI164" s="44"/>
      <c r="BJ164" s="44"/>
      <c r="BR164" s="44"/>
      <c r="BS164" s="44"/>
      <c r="BT164" s="44"/>
      <c r="CH164" s="33"/>
    </row>
    <row r="165" spans="1:86">
      <c r="A165">
        <v>164</v>
      </c>
      <c r="B165" t="s">
        <v>120</v>
      </c>
      <c r="C165">
        <v>296.77553515960307</v>
      </c>
      <c r="E165">
        <v>307.49410658817453</v>
      </c>
      <c r="G165">
        <v>366.84599944531737</v>
      </c>
      <c r="I165">
        <v>352.14749944531735</v>
      </c>
      <c r="K165">
        <v>366.84599944531737</v>
      </c>
      <c r="M165">
        <v>351.30841803362142</v>
      </c>
      <c r="O165">
        <v>362.02698946219283</v>
      </c>
      <c r="Q165">
        <v>421.37888231933567</v>
      </c>
      <c r="S165">
        <v>406.68038231933571</v>
      </c>
      <c r="U165">
        <v>421.37888231933567</v>
      </c>
      <c r="W165">
        <v>366.13770734650376</v>
      </c>
      <c r="Y165">
        <v>376.85627877507517</v>
      </c>
      <c r="AA165">
        <v>436.20817163221807</v>
      </c>
      <c r="AC165">
        <v>421.50967163221804</v>
      </c>
      <c r="AE165">
        <v>436.20817163221807</v>
      </c>
      <c r="AG165">
        <v>401.17313484752316</v>
      </c>
      <c r="AI165">
        <v>411.89170627609462</v>
      </c>
      <c r="AK165">
        <v>471.24359913323747</v>
      </c>
      <c r="AM165">
        <v>456.5450991332375</v>
      </c>
      <c r="AO165">
        <v>471.24359913323747</v>
      </c>
      <c r="AQ165" s="366">
        <v>0</v>
      </c>
      <c r="AR165" s="366">
        <v>0</v>
      </c>
      <c r="AS165" s="366">
        <v>0</v>
      </c>
      <c r="AT165" s="366">
        <v>0</v>
      </c>
      <c r="AU165" s="366">
        <v>0</v>
      </c>
      <c r="AV165" s="366">
        <v>0</v>
      </c>
      <c r="AW165" s="366">
        <v>0</v>
      </c>
      <c r="AX165" s="366">
        <v>0</v>
      </c>
      <c r="AY165" s="366">
        <v>0</v>
      </c>
      <c r="AZ165" s="366">
        <v>0</v>
      </c>
      <c r="BH165" s="44"/>
      <c r="BI165" s="44"/>
      <c r="BJ165" s="44"/>
      <c r="BR165" s="44"/>
      <c r="BS165" s="44"/>
      <c r="BT165" s="44"/>
      <c r="CH165" s="33"/>
    </row>
    <row r="166" spans="1:86">
      <c r="A166">
        <v>165</v>
      </c>
      <c r="B166" t="s">
        <v>121</v>
      </c>
      <c r="C166">
        <v>304.75168943420397</v>
      </c>
      <c r="E166">
        <v>315.47026086277543</v>
      </c>
      <c r="G166">
        <v>374.82215371991822</v>
      </c>
      <c r="I166">
        <v>360.12365371991831</v>
      </c>
      <c r="K166">
        <v>374.82215371991822</v>
      </c>
      <c r="M166">
        <v>358.52908912586969</v>
      </c>
      <c r="O166">
        <v>369.2476605544411</v>
      </c>
      <c r="Q166">
        <v>428.59955341158394</v>
      </c>
      <c r="S166">
        <v>413.90105341158397</v>
      </c>
      <c r="U166">
        <v>428.59955341158394</v>
      </c>
      <c r="W166">
        <v>373.26246433871324</v>
      </c>
      <c r="Y166">
        <v>383.98103576728465</v>
      </c>
      <c r="AA166">
        <v>443.33292862442755</v>
      </c>
      <c r="AC166">
        <v>428.63442862442753</v>
      </c>
      <c r="AE166">
        <v>443.33292862442755</v>
      </c>
      <c r="AG166">
        <v>407.81252090629607</v>
      </c>
      <c r="AI166">
        <v>418.53109233486754</v>
      </c>
      <c r="AK166">
        <v>477.88298519201038</v>
      </c>
      <c r="AM166">
        <v>463.18448519201041</v>
      </c>
      <c r="AO166">
        <v>477.88298519201038</v>
      </c>
      <c r="AQ166" s="366">
        <v>0</v>
      </c>
      <c r="AR166" s="366">
        <v>0</v>
      </c>
      <c r="AS166" s="366">
        <v>0</v>
      </c>
      <c r="AT166" s="366">
        <v>0</v>
      </c>
      <c r="AU166" s="366">
        <v>0</v>
      </c>
      <c r="AV166" s="366">
        <v>0</v>
      </c>
      <c r="AW166" s="366">
        <v>0</v>
      </c>
      <c r="AX166" s="366">
        <v>0</v>
      </c>
      <c r="AY166" s="366">
        <v>0</v>
      </c>
      <c r="AZ166" s="366">
        <v>0</v>
      </c>
      <c r="BH166" s="44"/>
      <c r="BI166" s="44"/>
      <c r="BJ166" s="44"/>
      <c r="BR166" s="44"/>
      <c r="BS166" s="44"/>
      <c r="BT166" s="44"/>
      <c r="CH166" s="33"/>
    </row>
    <row r="167" spans="1:86">
      <c r="A167">
        <v>166</v>
      </c>
      <c r="B167" t="s">
        <v>122</v>
      </c>
      <c r="C167">
        <v>312.87614002934384</v>
      </c>
      <c r="E167">
        <v>323.59471145791525</v>
      </c>
      <c r="G167">
        <v>382.94660431505815</v>
      </c>
      <c r="I167">
        <v>368.24810431505813</v>
      </c>
      <c r="K167">
        <v>382.94660431505815</v>
      </c>
      <c r="M167">
        <v>365.98178408857615</v>
      </c>
      <c r="O167">
        <v>376.70035551714761</v>
      </c>
      <c r="Q167">
        <v>436.05224837429046</v>
      </c>
      <c r="S167">
        <v>421.35374837429049</v>
      </c>
      <c r="U167">
        <v>436.05224837429046</v>
      </c>
      <c r="W167">
        <v>380.63941718535489</v>
      </c>
      <c r="Y167">
        <v>391.3579886139263</v>
      </c>
      <c r="AA167">
        <v>450.7098814710692</v>
      </c>
      <c r="AC167">
        <v>436.01138147106917</v>
      </c>
      <c r="AE167">
        <v>450.7098814710692</v>
      </c>
      <c r="AG167">
        <v>414.75789477676477</v>
      </c>
      <c r="AI167">
        <v>425.47646620533624</v>
      </c>
      <c r="AK167">
        <v>484.82835906247908</v>
      </c>
      <c r="AM167">
        <v>470.12985906247911</v>
      </c>
      <c r="AO167">
        <v>484.82835906247908</v>
      </c>
      <c r="AQ167" s="366">
        <v>0</v>
      </c>
      <c r="AR167" s="366">
        <v>0</v>
      </c>
      <c r="AS167" s="366">
        <v>0</v>
      </c>
      <c r="AT167" s="366">
        <v>0</v>
      </c>
      <c r="AU167" s="366">
        <v>0</v>
      </c>
      <c r="AV167" s="366">
        <v>0</v>
      </c>
      <c r="AW167" s="366">
        <v>0</v>
      </c>
      <c r="AX167" s="366">
        <v>0</v>
      </c>
      <c r="AY167" s="366">
        <v>0</v>
      </c>
      <c r="AZ167" s="366">
        <v>0</v>
      </c>
      <c r="BH167" s="44"/>
      <c r="BI167" s="44"/>
      <c r="BJ167" s="44"/>
      <c r="BR167" s="44"/>
      <c r="BS167" s="44"/>
      <c r="BT167" s="44"/>
      <c r="CH167" s="33"/>
    </row>
    <row r="168" spans="1:86">
      <c r="A168">
        <v>167</v>
      </c>
      <c r="B168" t="s">
        <v>123</v>
      </c>
      <c r="C168">
        <v>329.48115757309841</v>
      </c>
      <c r="E168">
        <v>340.19972900166988</v>
      </c>
      <c r="G168">
        <v>399.55162185881272</v>
      </c>
      <c r="I168">
        <v>384.8531218588127</v>
      </c>
      <c r="K168">
        <v>399.55162185881272</v>
      </c>
      <c r="M168">
        <v>381.44435233349384</v>
      </c>
      <c r="O168">
        <v>392.16292376206525</v>
      </c>
      <c r="Q168">
        <v>451.51481661920815</v>
      </c>
      <c r="S168">
        <v>436.81631661920812</v>
      </c>
      <c r="U168">
        <v>451.51481661920815</v>
      </c>
      <c r="W168">
        <v>395.99894186982681</v>
      </c>
      <c r="Y168">
        <v>406.71751329839822</v>
      </c>
      <c r="AA168">
        <v>466.06940615554112</v>
      </c>
      <c r="AC168">
        <v>451.37090615554109</v>
      </c>
      <c r="AE168">
        <v>466.06940615554112</v>
      </c>
      <c r="AG168">
        <v>429.38343663338122</v>
      </c>
      <c r="AI168">
        <v>440.10200806195269</v>
      </c>
      <c r="AK168">
        <v>499.45390091909553</v>
      </c>
      <c r="AM168">
        <v>484.75540091909556</v>
      </c>
      <c r="AO168">
        <v>499.45390091909553</v>
      </c>
      <c r="AQ168" s="366">
        <v>0</v>
      </c>
      <c r="AR168" s="366">
        <v>0</v>
      </c>
      <c r="AS168" s="366">
        <v>0</v>
      </c>
      <c r="AT168" s="366">
        <v>0</v>
      </c>
      <c r="AU168" s="366">
        <v>0</v>
      </c>
      <c r="AV168" s="366">
        <v>0</v>
      </c>
      <c r="AW168" s="366">
        <v>0</v>
      </c>
      <c r="AX168" s="366">
        <v>0</v>
      </c>
      <c r="AY168" s="366">
        <v>0</v>
      </c>
      <c r="AZ168" s="366">
        <v>0</v>
      </c>
      <c r="BH168" s="44"/>
      <c r="BI168" s="44"/>
      <c r="BJ168" s="44"/>
      <c r="BR168" s="44"/>
      <c r="BS168" s="44"/>
      <c r="BT168" s="44"/>
      <c r="CH168" s="33"/>
    </row>
    <row r="169" spans="1:86">
      <c r="A169">
        <v>168</v>
      </c>
      <c r="B169" t="s">
        <v>124</v>
      </c>
      <c r="C169">
        <v>1214.926000073815</v>
      </c>
      <c r="E169">
        <v>1407.602605956168</v>
      </c>
      <c r="G169">
        <v>1407.602605956168</v>
      </c>
      <c r="I169">
        <v>1641.3944941914619</v>
      </c>
      <c r="K169">
        <v>1641.3944941914619</v>
      </c>
      <c r="M169">
        <v>1269.9907832425181</v>
      </c>
      <c r="O169">
        <v>1462.6673891248713</v>
      </c>
      <c r="Q169">
        <v>1462.6673891248713</v>
      </c>
      <c r="S169">
        <v>1696.4592773601653</v>
      </c>
      <c r="U169">
        <v>1696.4592773601653</v>
      </c>
      <c r="W169">
        <v>1284.7770041511499</v>
      </c>
      <c r="Y169">
        <v>1477.4536100335029</v>
      </c>
      <c r="AA169">
        <v>1477.4536100335029</v>
      </c>
      <c r="AC169">
        <v>1711.2454982687968</v>
      </c>
      <c r="AE169">
        <v>1711.2454982687968</v>
      </c>
      <c r="AG169">
        <v>1320.1541585741672</v>
      </c>
      <c r="AI169">
        <v>1512.8307644565202</v>
      </c>
      <c r="AK169">
        <v>1512.8307644565202</v>
      </c>
      <c r="AM169">
        <v>1746.6226526918142</v>
      </c>
      <c r="AO169">
        <v>1746.6226526918142</v>
      </c>
      <c r="AQ169" s="366">
        <v>0</v>
      </c>
      <c r="AR169" s="366">
        <v>0</v>
      </c>
      <c r="AS169" s="366">
        <v>0</v>
      </c>
      <c r="AT169" s="366">
        <v>0</v>
      </c>
      <c r="AU169" s="366">
        <v>0</v>
      </c>
      <c r="AV169" s="366">
        <v>0</v>
      </c>
      <c r="AW169" s="366">
        <v>0</v>
      </c>
      <c r="AX169" s="366">
        <v>0</v>
      </c>
      <c r="AY169" s="366">
        <v>0</v>
      </c>
      <c r="AZ169" s="366">
        <v>0</v>
      </c>
      <c r="BH169" s="44"/>
      <c r="BI169" s="44"/>
      <c r="BJ169" s="44"/>
      <c r="BR169" s="44"/>
      <c r="BS169" s="44"/>
      <c r="BT169" s="44"/>
      <c r="CH169" s="33"/>
    </row>
    <row r="170" spans="1:86">
      <c r="A170">
        <v>169</v>
      </c>
      <c r="B170" t="s">
        <v>125</v>
      </c>
      <c r="C170">
        <v>1349.4596547703395</v>
      </c>
      <c r="E170">
        <v>1562.6635135938689</v>
      </c>
      <c r="G170">
        <v>1562.6635135938689</v>
      </c>
      <c r="I170">
        <v>1796.4554018291628</v>
      </c>
      <c r="K170">
        <v>1796.4554018291628</v>
      </c>
      <c r="M170">
        <v>1402.1070699295653</v>
      </c>
      <c r="O170">
        <v>1615.3109287530947</v>
      </c>
      <c r="Q170">
        <v>1615.3109287530947</v>
      </c>
      <c r="S170">
        <v>1849.1028169883887</v>
      </c>
      <c r="U170">
        <v>1849.1028169883887</v>
      </c>
      <c r="W170">
        <v>1416.4830886444943</v>
      </c>
      <c r="Y170">
        <v>1629.6869474680236</v>
      </c>
      <c r="AA170">
        <v>1629.6869474680236</v>
      </c>
      <c r="AC170">
        <v>1863.4788357033176</v>
      </c>
      <c r="AE170">
        <v>1863.4788357033176</v>
      </c>
      <c r="AG170">
        <v>1450.3071705509715</v>
      </c>
      <c r="AI170">
        <v>1663.5110293745008</v>
      </c>
      <c r="AK170">
        <v>1663.5110293745008</v>
      </c>
      <c r="AM170">
        <v>1897.3029176097948</v>
      </c>
      <c r="AO170">
        <v>1897.3029176097948</v>
      </c>
      <c r="AQ170" s="366">
        <v>0</v>
      </c>
      <c r="AR170" s="366">
        <v>0</v>
      </c>
      <c r="AS170" s="366">
        <v>0</v>
      </c>
      <c r="AT170" s="366">
        <v>0</v>
      </c>
      <c r="AU170" s="366">
        <v>0</v>
      </c>
      <c r="AV170" s="366">
        <v>0</v>
      </c>
      <c r="AW170" s="366">
        <v>0</v>
      </c>
      <c r="AX170" s="366">
        <v>0</v>
      </c>
      <c r="AY170" s="366">
        <v>0</v>
      </c>
      <c r="AZ170" s="366">
        <v>0</v>
      </c>
      <c r="BH170" s="44"/>
      <c r="BI170" s="44"/>
      <c r="BJ170" s="44"/>
      <c r="BR170" s="44"/>
      <c r="BS170" s="44"/>
      <c r="BT170" s="44"/>
      <c r="CH170" s="33"/>
    </row>
    <row r="171" spans="1:86">
      <c r="A171">
        <v>170</v>
      </c>
      <c r="B171" t="s">
        <v>126</v>
      </c>
      <c r="C171">
        <v>1353.4968867628484</v>
      </c>
      <c r="E171">
        <v>1566.7007455863777</v>
      </c>
      <c r="G171">
        <v>1566.7007455863777</v>
      </c>
      <c r="I171">
        <v>1800.4926338216719</v>
      </c>
      <c r="K171">
        <v>1800.4926338216719</v>
      </c>
      <c r="M171">
        <v>1405.1118874959814</v>
      </c>
      <c r="O171">
        <v>1618.3157463195107</v>
      </c>
      <c r="Q171">
        <v>1618.3157463195107</v>
      </c>
      <c r="S171">
        <v>1852.1076345548047</v>
      </c>
      <c r="U171">
        <v>1852.1076345548047</v>
      </c>
      <c r="W171">
        <v>1419.3252727023139</v>
      </c>
      <c r="Y171">
        <v>1632.5291315258432</v>
      </c>
      <c r="AA171">
        <v>1632.5291315258432</v>
      </c>
      <c r="AC171">
        <v>1866.3210197611372</v>
      </c>
      <c r="AE171">
        <v>1866.3210197611372</v>
      </c>
      <c r="AG171">
        <v>1452.4860652525333</v>
      </c>
      <c r="AI171">
        <v>1665.6899240760627</v>
      </c>
      <c r="AK171">
        <v>1665.6899240760627</v>
      </c>
      <c r="AM171">
        <v>1899.4818123113566</v>
      </c>
      <c r="AO171">
        <v>1899.4818123113566</v>
      </c>
      <c r="AQ171" s="366">
        <v>0</v>
      </c>
      <c r="AR171" s="366">
        <v>0</v>
      </c>
      <c r="AS171" s="366">
        <v>0</v>
      </c>
      <c r="AT171" s="366">
        <v>0</v>
      </c>
      <c r="AU171" s="366">
        <v>0</v>
      </c>
      <c r="AV171" s="366">
        <v>0</v>
      </c>
      <c r="AW171" s="366">
        <v>0</v>
      </c>
      <c r="AX171" s="366">
        <v>0</v>
      </c>
      <c r="AY171" s="366">
        <v>0</v>
      </c>
      <c r="AZ171" s="366">
        <v>0</v>
      </c>
      <c r="BH171" s="44"/>
      <c r="BI171" s="44"/>
      <c r="BJ171" s="44"/>
      <c r="BR171" s="44"/>
      <c r="BS171" s="44"/>
      <c r="BT171" s="44"/>
      <c r="CH171" s="33"/>
    </row>
    <row r="172" spans="1:86">
      <c r="A172">
        <v>171</v>
      </c>
      <c r="B172" t="s">
        <v>127</v>
      </c>
      <c r="C172">
        <v>1565.0577832195595</v>
      </c>
      <c r="E172">
        <v>1811.5671479254418</v>
      </c>
      <c r="G172">
        <v>1811.5671479254418</v>
      </c>
      <c r="I172">
        <v>2045.3590361607362</v>
      </c>
      <c r="K172">
        <v>2045.3590361607362</v>
      </c>
      <c r="M172">
        <v>1615.7360917065525</v>
      </c>
      <c r="O172">
        <v>1862.2454564124348</v>
      </c>
      <c r="Q172">
        <v>1862.2454564124348</v>
      </c>
      <c r="S172">
        <v>2096.0373446477292</v>
      </c>
      <c r="U172">
        <v>2096.0373446477292</v>
      </c>
      <c r="W172">
        <v>1629.809905183617</v>
      </c>
      <c r="Y172">
        <v>1876.3192698894993</v>
      </c>
      <c r="AA172">
        <v>1876.3192698894993</v>
      </c>
      <c r="AC172">
        <v>2110.1111581247937</v>
      </c>
      <c r="AE172">
        <v>2110.1111581247937</v>
      </c>
      <c r="AG172">
        <v>1662.3689064557886</v>
      </c>
      <c r="AI172">
        <v>1908.8782711616707</v>
      </c>
      <c r="AK172">
        <v>1908.8782711616707</v>
      </c>
      <c r="AM172">
        <v>2142.6701593969651</v>
      </c>
      <c r="AO172">
        <v>2142.6701593969651</v>
      </c>
      <c r="AQ172" s="366">
        <v>0</v>
      </c>
      <c r="AR172" s="366">
        <v>0</v>
      </c>
      <c r="AS172" s="366">
        <v>0</v>
      </c>
      <c r="AT172" s="366">
        <v>0</v>
      </c>
      <c r="AU172" s="366">
        <v>0</v>
      </c>
      <c r="AV172" s="366">
        <v>0</v>
      </c>
      <c r="AW172" s="366">
        <v>0</v>
      </c>
      <c r="AX172" s="366">
        <v>0</v>
      </c>
      <c r="AY172" s="366">
        <v>0</v>
      </c>
      <c r="AZ172" s="366">
        <v>0</v>
      </c>
      <c r="BH172" s="44"/>
      <c r="BI172" s="44"/>
      <c r="BJ172" s="44"/>
      <c r="BR172" s="44"/>
      <c r="BS172" s="44"/>
      <c r="BT172" s="44"/>
      <c r="CH172" s="33"/>
    </row>
    <row r="173" spans="1:86">
      <c r="A173">
        <v>172</v>
      </c>
      <c r="B173" t="s">
        <v>128</v>
      </c>
      <c r="C173">
        <v>1832.6190740730674</v>
      </c>
      <c r="E173">
        <v>2120.8362917201262</v>
      </c>
      <c r="G173">
        <v>2120.8362917201262</v>
      </c>
      <c r="I173">
        <v>2354.6281799554204</v>
      </c>
      <c r="K173">
        <v>2354.6281799554204</v>
      </c>
      <c r="M173">
        <v>1881.6624325532814</v>
      </c>
      <c r="O173">
        <v>2169.8796502003402</v>
      </c>
      <c r="Q173">
        <v>2169.8796502003402</v>
      </c>
      <c r="S173">
        <v>2403.6715384356344</v>
      </c>
      <c r="U173">
        <v>2403.6715384356344</v>
      </c>
      <c r="W173">
        <v>1895.514547183828</v>
      </c>
      <c r="Y173">
        <v>2183.7317648308867</v>
      </c>
      <c r="AA173">
        <v>2183.7317648308867</v>
      </c>
      <c r="AC173">
        <v>2417.5236530661809</v>
      </c>
      <c r="AE173">
        <v>2417.5236530661809</v>
      </c>
      <c r="AG173">
        <v>1927.0231515319524</v>
      </c>
      <c r="AI173">
        <v>2215.2403691790109</v>
      </c>
      <c r="AK173">
        <v>2215.2403691790109</v>
      </c>
      <c r="AM173">
        <v>2449.0322574143056</v>
      </c>
      <c r="AO173">
        <v>2449.0322574143056</v>
      </c>
      <c r="AQ173" s="366">
        <v>0</v>
      </c>
      <c r="AR173" s="366">
        <v>0</v>
      </c>
      <c r="AS173" s="366">
        <v>0</v>
      </c>
      <c r="AT173" s="366">
        <v>0</v>
      </c>
      <c r="AU173" s="366">
        <v>0</v>
      </c>
      <c r="AV173" s="366">
        <v>0</v>
      </c>
      <c r="AW173" s="366">
        <v>0</v>
      </c>
      <c r="AX173" s="366">
        <v>0</v>
      </c>
      <c r="AY173" s="366">
        <v>0</v>
      </c>
      <c r="AZ173" s="366">
        <v>0</v>
      </c>
      <c r="BH173" s="44"/>
      <c r="BI173" s="44"/>
      <c r="BJ173" s="44"/>
      <c r="BR173" s="44"/>
      <c r="BS173" s="44"/>
      <c r="BT173" s="44"/>
      <c r="CH173" s="33"/>
    </row>
    <row r="174" spans="1:86">
      <c r="A174">
        <v>173</v>
      </c>
      <c r="B174" t="s">
        <v>129</v>
      </c>
      <c r="C174">
        <v>1111.013663029431</v>
      </c>
      <c r="E174">
        <v>1108.8710715580025</v>
      </c>
      <c r="G174">
        <v>1176.3036251294311</v>
      </c>
      <c r="I174">
        <v>1977.102705443717</v>
      </c>
      <c r="K174">
        <v>1936.9432054437168</v>
      </c>
      <c r="M174">
        <v>1165.8332339784713</v>
      </c>
      <c r="O174">
        <v>1163.6906425070429</v>
      </c>
      <c r="Q174">
        <v>1231.1231960784712</v>
      </c>
      <c r="S174">
        <v>2031.9222763927573</v>
      </c>
      <c r="U174">
        <v>1991.7627763927571</v>
      </c>
      <c r="W174">
        <v>1180.3006013556328</v>
      </c>
      <c r="Y174">
        <v>1178.1580098842044</v>
      </c>
      <c r="AA174">
        <v>1245.5905634556327</v>
      </c>
      <c r="AC174">
        <v>2046.3896437699188</v>
      </c>
      <c r="AE174">
        <v>2006.2301437699186</v>
      </c>
      <c r="AG174">
        <v>1215.52021569473</v>
      </c>
      <c r="AI174">
        <v>1213.3776242233016</v>
      </c>
      <c r="AK174">
        <v>1280.8101777947302</v>
      </c>
      <c r="AM174">
        <v>2081.6092581090161</v>
      </c>
      <c r="AO174">
        <v>2041.4497581090161</v>
      </c>
      <c r="AQ174" s="366">
        <v>0</v>
      </c>
      <c r="AR174" s="366">
        <v>0</v>
      </c>
      <c r="AS174" s="366">
        <v>0</v>
      </c>
      <c r="AT174" s="366">
        <v>0</v>
      </c>
      <c r="AU174" s="366">
        <v>0</v>
      </c>
      <c r="AV174" s="366">
        <v>0</v>
      </c>
      <c r="AW174" s="366">
        <v>0</v>
      </c>
      <c r="AX174" s="366">
        <v>0</v>
      </c>
      <c r="AY174" s="366">
        <v>0</v>
      </c>
      <c r="AZ174" s="366">
        <v>0</v>
      </c>
      <c r="BH174" s="44"/>
      <c r="BI174" s="44"/>
      <c r="BJ174" s="44"/>
      <c r="BR174" s="44"/>
      <c r="BS174" s="44"/>
      <c r="BT174" s="44"/>
      <c r="CH174" s="33"/>
    </row>
    <row r="175" spans="1:86">
      <c r="A175">
        <v>174</v>
      </c>
      <c r="B175" t="s">
        <v>130</v>
      </c>
      <c r="C175">
        <v>1144.2063030303054</v>
      </c>
      <c r="E175">
        <v>1142.7537415588768</v>
      </c>
      <c r="G175">
        <v>1210.1862951303053</v>
      </c>
      <c r="I175">
        <v>2010.7403594445911</v>
      </c>
      <c r="K175">
        <v>1970.5808594445909</v>
      </c>
      <c r="M175">
        <v>1196.487345475243</v>
      </c>
      <c r="O175">
        <v>1195.0347840038144</v>
      </c>
      <c r="Q175">
        <v>1262.4673375752427</v>
      </c>
      <c r="S175">
        <v>2063.0214018895285</v>
      </c>
      <c r="U175">
        <v>2022.8619018895286</v>
      </c>
      <c r="W175">
        <v>1210.4169201764985</v>
      </c>
      <c r="Y175">
        <v>1208.9643587050698</v>
      </c>
      <c r="AA175">
        <v>1276.3969122764986</v>
      </c>
      <c r="AC175">
        <v>2076.9509765907842</v>
      </c>
      <c r="AE175">
        <v>2036.7914765907842</v>
      </c>
      <c r="AG175">
        <v>1244.00562071318</v>
      </c>
      <c r="AI175">
        <v>1242.5530592417513</v>
      </c>
      <c r="AK175">
        <v>1309.9856128131801</v>
      </c>
      <c r="AM175">
        <v>2110.5396771274659</v>
      </c>
      <c r="AO175">
        <v>2070.3801771274657</v>
      </c>
      <c r="AQ175" s="366">
        <v>0</v>
      </c>
      <c r="AR175" s="366">
        <v>0</v>
      </c>
      <c r="AS175" s="366">
        <v>0</v>
      </c>
      <c r="AT175" s="366">
        <v>0</v>
      </c>
      <c r="AU175" s="366">
        <v>0</v>
      </c>
      <c r="AV175" s="366">
        <v>0</v>
      </c>
      <c r="AW175" s="366">
        <v>0</v>
      </c>
      <c r="AX175" s="366">
        <v>0</v>
      </c>
      <c r="AY175" s="366">
        <v>0</v>
      </c>
      <c r="AZ175" s="366">
        <v>0</v>
      </c>
      <c r="BH175" s="44"/>
      <c r="BI175" s="44"/>
      <c r="BJ175" s="44"/>
      <c r="BR175" s="44"/>
      <c r="BS175" s="44"/>
      <c r="BT175" s="44"/>
      <c r="CH175" s="33"/>
    </row>
    <row r="176" spans="1:86">
      <c r="A176">
        <v>175</v>
      </c>
      <c r="B176" t="s">
        <v>131</v>
      </c>
      <c r="C176">
        <v>1161.1170834167585</v>
      </c>
      <c r="E176">
        <v>1160.00953694533</v>
      </c>
      <c r="G176">
        <v>1227.4420905167588</v>
      </c>
      <c r="I176">
        <v>2027.8736468310447</v>
      </c>
      <c r="K176">
        <v>1987.7141468310447</v>
      </c>
      <c r="M176">
        <v>1212.3064047716873</v>
      </c>
      <c r="O176">
        <v>1211.198858300259</v>
      </c>
      <c r="Q176">
        <v>1278.6314118716873</v>
      </c>
      <c r="S176">
        <v>2079.0629681859732</v>
      </c>
      <c r="U176">
        <v>2038.9034681859732</v>
      </c>
      <c r="W176">
        <v>1226.0098575601685</v>
      </c>
      <c r="Y176">
        <v>1224.9023110887401</v>
      </c>
      <c r="AA176">
        <v>1292.3348646601687</v>
      </c>
      <c r="AC176">
        <v>2092.7664209744544</v>
      </c>
      <c r="AE176">
        <v>2052.6069209744542</v>
      </c>
      <c r="AG176">
        <v>1258.8971663294517</v>
      </c>
      <c r="AI176">
        <v>1257.7896198580233</v>
      </c>
      <c r="AK176">
        <v>1325.2221734294519</v>
      </c>
      <c r="AM176">
        <v>2125.6537297437376</v>
      </c>
      <c r="AO176">
        <v>2085.4942297437374</v>
      </c>
      <c r="AQ176" s="366">
        <v>0</v>
      </c>
      <c r="AR176" s="366">
        <v>0</v>
      </c>
      <c r="AS176" s="366">
        <v>0</v>
      </c>
      <c r="AT176" s="366">
        <v>0</v>
      </c>
      <c r="AU176" s="366">
        <v>0</v>
      </c>
      <c r="AV176" s="366">
        <v>0</v>
      </c>
      <c r="AW176" s="366">
        <v>0</v>
      </c>
      <c r="AX176" s="366">
        <v>0</v>
      </c>
      <c r="AY176" s="366">
        <v>0</v>
      </c>
      <c r="AZ176" s="366">
        <v>0</v>
      </c>
      <c r="BH176" s="44"/>
      <c r="BI176" s="44"/>
      <c r="BJ176" s="44"/>
      <c r="BR176" s="44"/>
      <c r="BS176" s="44"/>
      <c r="BT176" s="44"/>
      <c r="CH176" s="33"/>
    </row>
    <row r="177" spans="1:86">
      <c r="A177">
        <v>176</v>
      </c>
      <c r="B177" t="s">
        <v>132</v>
      </c>
      <c r="C177">
        <v>1178.2001469143136</v>
      </c>
      <c r="E177">
        <v>1177.4376154428851</v>
      </c>
      <c r="G177">
        <v>1244.8701690143137</v>
      </c>
      <c r="I177">
        <v>2045.1792173285996</v>
      </c>
      <c r="K177">
        <v>2005.0197173285994</v>
      </c>
      <c r="M177">
        <v>1228.3950175817129</v>
      </c>
      <c r="O177">
        <v>1227.6324861102844</v>
      </c>
      <c r="Q177">
        <v>1295.065039681713</v>
      </c>
      <c r="S177">
        <v>2095.3740879959987</v>
      </c>
      <c r="U177">
        <v>2055.214587995999</v>
      </c>
      <c r="W177">
        <v>1241.8957832408553</v>
      </c>
      <c r="Y177">
        <v>1241.1332517694266</v>
      </c>
      <c r="AA177">
        <v>1308.5658053408554</v>
      </c>
      <c r="AC177">
        <v>2108.8748536551411</v>
      </c>
      <c r="AE177">
        <v>2068.7153536551414</v>
      </c>
      <c r="AG177">
        <v>1274.1441929985685</v>
      </c>
      <c r="AI177">
        <v>1273.3816615271398</v>
      </c>
      <c r="AK177">
        <v>1340.8142150985684</v>
      </c>
      <c r="AM177">
        <v>2141.1232634128546</v>
      </c>
      <c r="AO177">
        <v>2100.9637634128544</v>
      </c>
      <c r="AQ177" s="366">
        <v>0</v>
      </c>
      <c r="AR177" s="366">
        <v>0</v>
      </c>
      <c r="AS177" s="366">
        <v>0</v>
      </c>
      <c r="AT177" s="366">
        <v>0</v>
      </c>
      <c r="AU177" s="366">
        <v>0</v>
      </c>
      <c r="AV177" s="366">
        <v>0</v>
      </c>
      <c r="AW177" s="366">
        <v>0</v>
      </c>
      <c r="AX177" s="366">
        <v>0</v>
      </c>
      <c r="AY177" s="366">
        <v>0</v>
      </c>
      <c r="AZ177" s="366">
        <v>0</v>
      </c>
      <c r="BH177" s="44"/>
      <c r="BI177" s="44"/>
      <c r="BJ177" s="44"/>
      <c r="BR177" s="44"/>
      <c r="BS177" s="44"/>
      <c r="BT177" s="44"/>
      <c r="CH177" s="33"/>
    </row>
    <row r="178" spans="1:86">
      <c r="A178">
        <v>177</v>
      </c>
      <c r="B178" t="s">
        <v>133</v>
      </c>
      <c r="C178">
        <v>1212.7985572168329</v>
      </c>
      <c r="E178">
        <v>1212.7260557454044</v>
      </c>
      <c r="G178">
        <v>1280.1586093168328</v>
      </c>
      <c r="I178">
        <v>2080.2226416311187</v>
      </c>
      <c r="K178">
        <v>2040.0631416311187</v>
      </c>
      <c r="M178">
        <v>1261.248592053543</v>
      </c>
      <c r="O178">
        <v>1261.1760905821145</v>
      </c>
      <c r="Q178">
        <v>1328.6086441535429</v>
      </c>
      <c r="S178">
        <v>2128.6726764678292</v>
      </c>
      <c r="U178">
        <v>2088.513176467829</v>
      </c>
      <c r="W178">
        <v>1274.4027847237735</v>
      </c>
      <c r="Y178">
        <v>1274.330283252345</v>
      </c>
      <c r="AA178">
        <v>1341.7628368237733</v>
      </c>
      <c r="AC178">
        <v>2141.8268691380595</v>
      </c>
      <c r="AE178">
        <v>2101.6673691380593</v>
      </c>
      <c r="AG178">
        <v>1305.5301998443879</v>
      </c>
      <c r="AI178">
        <v>1305.4576983729592</v>
      </c>
      <c r="AK178">
        <v>1372.890251944388</v>
      </c>
      <c r="AM178">
        <v>2172.9542842586739</v>
      </c>
      <c r="AO178">
        <v>2132.7947842586736</v>
      </c>
      <c r="AQ178" s="366">
        <v>0</v>
      </c>
      <c r="AR178" s="366">
        <v>0</v>
      </c>
      <c r="AS178" s="366">
        <v>0</v>
      </c>
      <c r="AT178" s="366">
        <v>0</v>
      </c>
      <c r="AU178" s="366">
        <v>0</v>
      </c>
      <c r="AV178" s="366">
        <v>0</v>
      </c>
      <c r="AW178" s="366">
        <v>0</v>
      </c>
      <c r="AX178" s="366">
        <v>0</v>
      </c>
      <c r="AY178" s="366">
        <v>0</v>
      </c>
      <c r="AZ178" s="366">
        <v>0</v>
      </c>
      <c r="BH178" s="44"/>
      <c r="BI178" s="44"/>
      <c r="BJ178" s="44"/>
      <c r="BR178" s="44"/>
      <c r="BS178" s="44"/>
      <c r="BT178" s="44"/>
      <c r="CH178" s="33"/>
    </row>
    <row r="179" spans="1:86">
      <c r="A179">
        <v>178</v>
      </c>
      <c r="B179" t="s">
        <v>134</v>
      </c>
      <c r="C179">
        <v>332.02951517657908</v>
      </c>
      <c r="E179">
        <v>340.60437231943627</v>
      </c>
      <c r="G179">
        <v>396.7450866051505</v>
      </c>
      <c r="I179">
        <v>376.32708660515055</v>
      </c>
      <c r="K179">
        <v>396.7450866051505</v>
      </c>
      <c r="M179">
        <v>387.5280347361271</v>
      </c>
      <c r="O179">
        <v>396.10289187898428</v>
      </c>
      <c r="Q179">
        <v>452.24360616469852</v>
      </c>
      <c r="S179">
        <v>431.82560616469857</v>
      </c>
      <c r="U179">
        <v>452.24360616469852</v>
      </c>
      <c r="W179">
        <v>402.93461519106756</v>
      </c>
      <c r="Y179">
        <v>411.50947233392475</v>
      </c>
      <c r="AA179">
        <v>467.65018661963899</v>
      </c>
      <c r="AC179">
        <v>447.23218661963904</v>
      </c>
      <c r="AE179">
        <v>467.65018661963899</v>
      </c>
      <c r="AG179">
        <v>438.59042973757579</v>
      </c>
      <c r="AI179">
        <v>447.16528688043297</v>
      </c>
      <c r="AK179">
        <v>503.30600116614721</v>
      </c>
      <c r="AM179">
        <v>482.88800116614726</v>
      </c>
      <c r="AO179">
        <v>503.30600116614721</v>
      </c>
      <c r="AQ179" s="366">
        <v>0</v>
      </c>
      <c r="AR179" s="366">
        <v>0</v>
      </c>
      <c r="AS179" s="366">
        <v>0</v>
      </c>
      <c r="AT179" s="366">
        <v>0</v>
      </c>
      <c r="AU179" s="366">
        <v>0</v>
      </c>
      <c r="AV179" s="366">
        <v>0</v>
      </c>
      <c r="AW179" s="366">
        <v>0</v>
      </c>
      <c r="AX179" s="366">
        <v>0</v>
      </c>
      <c r="AY179" s="366">
        <v>0</v>
      </c>
      <c r="AZ179" s="366">
        <v>0</v>
      </c>
      <c r="BH179" s="44"/>
      <c r="BI179" s="44"/>
      <c r="BJ179" s="44"/>
      <c r="BR179" s="44"/>
      <c r="BS179" s="44"/>
      <c r="BT179" s="44"/>
      <c r="CH179" s="33"/>
    </row>
    <row r="180" spans="1:86">
      <c r="A180">
        <v>179</v>
      </c>
      <c r="B180" t="s">
        <v>919</v>
      </c>
      <c r="C180">
        <v>336.19423068427955</v>
      </c>
      <c r="E180">
        <v>344.76908782713673</v>
      </c>
      <c r="G180">
        <v>400.90980211285103</v>
      </c>
      <c r="I180">
        <v>380.49180211285102</v>
      </c>
      <c r="K180">
        <v>400.90980211285103</v>
      </c>
      <c r="M180">
        <v>394.20747298677651</v>
      </c>
      <c r="O180">
        <v>402.78233012963364</v>
      </c>
      <c r="Q180">
        <v>458.92304441534787</v>
      </c>
      <c r="S180">
        <v>438.50504441534792</v>
      </c>
      <c r="U180">
        <v>458.92304441534787</v>
      </c>
      <c r="W180">
        <v>410.22015673622286</v>
      </c>
      <c r="Y180">
        <v>418.79501387908005</v>
      </c>
      <c r="AA180">
        <v>474.93572816479428</v>
      </c>
      <c r="AC180">
        <v>454.51772816479433</v>
      </c>
      <c r="AE180">
        <v>474.93572816479428</v>
      </c>
      <c r="AG180">
        <v>447.49159073474681</v>
      </c>
      <c r="AI180">
        <v>456.06644787760399</v>
      </c>
      <c r="AK180">
        <v>512.20716216331823</v>
      </c>
      <c r="AM180">
        <v>491.78916216331828</v>
      </c>
      <c r="AO180">
        <v>512.20716216331823</v>
      </c>
      <c r="AQ180" s="366">
        <v>0</v>
      </c>
      <c r="AR180" s="366">
        <v>0</v>
      </c>
      <c r="AS180" s="366">
        <v>0</v>
      </c>
      <c r="AT180" s="366">
        <v>0</v>
      </c>
      <c r="AU180" s="366">
        <v>0</v>
      </c>
      <c r="AV180" s="366">
        <v>0</v>
      </c>
      <c r="AW180" s="366">
        <v>0</v>
      </c>
      <c r="AX180" s="366">
        <v>0</v>
      </c>
      <c r="AY180" s="366">
        <v>0</v>
      </c>
      <c r="AZ180" s="366">
        <v>0</v>
      </c>
      <c r="BH180" s="44"/>
      <c r="BI180" s="44"/>
      <c r="BJ180" s="44"/>
      <c r="BR180" s="44"/>
      <c r="BS180" s="44"/>
      <c r="BT180" s="44"/>
      <c r="CH180" s="33"/>
    </row>
    <row r="181" spans="1:86">
      <c r="A181">
        <v>180</v>
      </c>
      <c r="B181" t="s">
        <v>920</v>
      </c>
      <c r="C181">
        <v>350.18108782713676</v>
      </c>
      <c r="E181">
        <v>429.43525925570816</v>
      </c>
      <c r="G181">
        <v>494.32215211285097</v>
      </c>
      <c r="I181">
        <v>539.53007858343926</v>
      </c>
      <c r="K181">
        <v>618.64440211285103</v>
      </c>
      <c r="M181">
        <v>408.19433012963361</v>
      </c>
      <c r="O181">
        <v>487.44850155820501</v>
      </c>
      <c r="Q181">
        <v>552.33539441534788</v>
      </c>
      <c r="S181">
        <v>597.54332088593617</v>
      </c>
      <c r="U181">
        <v>676.65764441534782</v>
      </c>
      <c r="W181">
        <v>424.20701387908002</v>
      </c>
      <c r="Y181">
        <v>503.46118530765142</v>
      </c>
      <c r="AA181">
        <v>568.34807816479429</v>
      </c>
      <c r="AC181">
        <v>613.55600463538246</v>
      </c>
      <c r="AE181">
        <v>692.67032816479434</v>
      </c>
      <c r="AG181">
        <v>461.47844787760397</v>
      </c>
      <c r="AI181">
        <v>540.73261930617537</v>
      </c>
      <c r="AK181">
        <v>605.61951216331818</v>
      </c>
      <c r="AM181">
        <v>650.82743863390647</v>
      </c>
      <c r="AO181">
        <v>729.94176216331823</v>
      </c>
      <c r="AQ181" s="366">
        <v>0</v>
      </c>
      <c r="AR181" s="366">
        <v>0</v>
      </c>
      <c r="AS181" s="366">
        <v>0</v>
      </c>
      <c r="AT181" s="366">
        <v>0</v>
      </c>
      <c r="AU181" s="366">
        <v>0</v>
      </c>
      <c r="AV181" s="366">
        <v>0</v>
      </c>
      <c r="AW181" s="366">
        <v>0</v>
      </c>
      <c r="AX181" s="366">
        <v>0</v>
      </c>
      <c r="AY181" s="366">
        <v>0</v>
      </c>
      <c r="AZ181" s="366">
        <v>0</v>
      </c>
      <c r="BH181" s="44"/>
      <c r="BI181" s="44"/>
      <c r="BJ181" s="44"/>
      <c r="BR181" s="44"/>
      <c r="BS181" s="44"/>
      <c r="BT181" s="44"/>
      <c r="CH181" s="33"/>
    </row>
    <row r="182" spans="1:86">
      <c r="A182">
        <v>181</v>
      </c>
      <c r="B182" t="s">
        <v>921</v>
      </c>
      <c r="C182">
        <v>472.66985143688743</v>
      </c>
      <c r="E182">
        <v>572.50204994203034</v>
      </c>
      <c r="G182">
        <v>636.03154994203032</v>
      </c>
      <c r="I182">
        <v>753.28055152320678</v>
      </c>
      <c r="K182">
        <v>913.79084858203032</v>
      </c>
      <c r="M182">
        <v>530.1858199150937</v>
      </c>
      <c r="O182">
        <v>630.01801842023656</v>
      </c>
      <c r="Q182">
        <v>693.54751842023666</v>
      </c>
      <c r="S182">
        <v>810.79652000141311</v>
      </c>
      <c r="U182">
        <v>971.30681706023665</v>
      </c>
      <c r="W182">
        <v>545.94020041974409</v>
      </c>
      <c r="Y182">
        <v>645.77239892488706</v>
      </c>
      <c r="AA182">
        <v>709.30189892488704</v>
      </c>
      <c r="AC182">
        <v>826.55090050606327</v>
      </c>
      <c r="AE182">
        <v>987.06119756488692</v>
      </c>
      <c r="AG182">
        <v>582.89215376547838</v>
      </c>
      <c r="AI182">
        <v>682.72435227062124</v>
      </c>
      <c r="AK182">
        <v>746.25385227062122</v>
      </c>
      <c r="AM182">
        <v>863.50285385179768</v>
      </c>
      <c r="AO182">
        <v>1024.0131509106211</v>
      </c>
      <c r="AQ182" s="366">
        <v>0</v>
      </c>
      <c r="AR182" s="366">
        <v>0</v>
      </c>
      <c r="AS182" s="366">
        <v>0</v>
      </c>
      <c r="AT182" s="366">
        <v>0</v>
      </c>
      <c r="AU182" s="366">
        <v>0</v>
      </c>
      <c r="AV182" s="366">
        <v>0</v>
      </c>
      <c r="AW182" s="366">
        <v>0</v>
      </c>
      <c r="AX182" s="366">
        <v>0</v>
      </c>
      <c r="AY182" s="366">
        <v>0</v>
      </c>
      <c r="AZ182" s="366">
        <v>0</v>
      </c>
      <c r="BH182" s="44"/>
      <c r="BI182" s="44"/>
      <c r="BJ182" s="44"/>
      <c r="BR182" s="44"/>
      <c r="BS182" s="44"/>
      <c r="BT182" s="44"/>
      <c r="CH182" s="33"/>
    </row>
    <row r="183" spans="1:86">
      <c r="A183">
        <v>182</v>
      </c>
      <c r="B183" t="s">
        <v>922</v>
      </c>
      <c r="C183">
        <v>487.34550857974466</v>
      </c>
      <c r="E183">
        <v>657.46342137060185</v>
      </c>
      <c r="G183">
        <v>729.73909994203029</v>
      </c>
      <c r="I183">
        <v>912.61402799379505</v>
      </c>
      <c r="K183">
        <v>1131.8206485820303</v>
      </c>
      <c r="M183">
        <v>544.86147705795099</v>
      </c>
      <c r="O183">
        <v>714.97938984880807</v>
      </c>
      <c r="Q183">
        <v>787.25506842023663</v>
      </c>
      <c r="S183">
        <v>970.12999647200127</v>
      </c>
      <c r="U183">
        <v>1189.3366170602367</v>
      </c>
      <c r="W183">
        <v>560.61585756260126</v>
      </c>
      <c r="Y183">
        <v>730.73377035345845</v>
      </c>
      <c r="AA183">
        <v>803.0094489248869</v>
      </c>
      <c r="AC183">
        <v>985.88437697665165</v>
      </c>
      <c r="AE183">
        <v>1205.0909975648869</v>
      </c>
      <c r="AG183">
        <v>597.56781090833556</v>
      </c>
      <c r="AI183">
        <v>767.68572369919264</v>
      </c>
      <c r="AK183">
        <v>839.96140227062131</v>
      </c>
      <c r="AM183">
        <v>1022.8363303223859</v>
      </c>
      <c r="AO183">
        <v>1242.0429509106211</v>
      </c>
      <c r="AQ183" s="366">
        <v>0</v>
      </c>
      <c r="AR183" s="366">
        <v>0</v>
      </c>
      <c r="AS183" s="366">
        <v>0</v>
      </c>
      <c r="AT183" s="366">
        <v>0</v>
      </c>
      <c r="AU183" s="366">
        <v>0</v>
      </c>
      <c r="AV183" s="366">
        <v>0</v>
      </c>
      <c r="AW183" s="366">
        <v>0</v>
      </c>
      <c r="AX183" s="366">
        <v>0</v>
      </c>
      <c r="AY183" s="366">
        <v>0</v>
      </c>
      <c r="AZ183" s="366">
        <v>0</v>
      </c>
      <c r="BH183" s="44"/>
      <c r="BI183" s="44"/>
      <c r="BJ183" s="44"/>
      <c r="BR183" s="44"/>
      <c r="BS183" s="44"/>
      <c r="BT183" s="44"/>
      <c r="CH183" s="33"/>
    </row>
    <row r="184" spans="1:86">
      <c r="A184">
        <v>183</v>
      </c>
      <c r="B184" t="s">
        <v>923</v>
      </c>
      <c r="C184">
        <v>308.26556993343507</v>
      </c>
      <c r="E184">
        <v>407.29111279057793</v>
      </c>
      <c r="G184">
        <v>470.82061279057791</v>
      </c>
      <c r="I184">
        <v>588.50556573175436</v>
      </c>
      <c r="K184">
        <v>749.01586279057801</v>
      </c>
      <c r="M184">
        <v>356.50468675590179</v>
      </c>
      <c r="O184">
        <v>455.53022961304464</v>
      </c>
      <c r="Q184">
        <v>519.05972961304462</v>
      </c>
      <c r="S184">
        <v>636.74468255422096</v>
      </c>
      <c r="U184">
        <v>797.25497961304472</v>
      </c>
      <c r="W184">
        <v>369.608064194978</v>
      </c>
      <c r="Y184">
        <v>468.63360705212074</v>
      </c>
      <c r="AA184">
        <v>532.16310705212084</v>
      </c>
      <c r="AC184">
        <v>649.84805999329728</v>
      </c>
      <c r="AE184">
        <v>810.35835705212082</v>
      </c>
      <c r="AG184">
        <v>400.59997203251436</v>
      </c>
      <c r="AI184">
        <v>499.62551488965721</v>
      </c>
      <c r="AK184">
        <v>563.1550148896572</v>
      </c>
      <c r="AM184">
        <v>680.83996783083376</v>
      </c>
      <c r="AO184">
        <v>841.3502648896573</v>
      </c>
      <c r="AQ184" s="366">
        <v>0</v>
      </c>
      <c r="AR184" s="366">
        <v>0</v>
      </c>
      <c r="AS184" s="366">
        <v>0</v>
      </c>
      <c r="AT184" s="366">
        <v>0</v>
      </c>
      <c r="AU184" s="366">
        <v>0</v>
      </c>
      <c r="AV184" s="366">
        <v>0</v>
      </c>
      <c r="AW184" s="366">
        <v>0</v>
      </c>
      <c r="AX184" s="366">
        <v>0</v>
      </c>
      <c r="AY184" s="366">
        <v>0</v>
      </c>
      <c r="AZ184" s="366">
        <v>0</v>
      </c>
      <c r="BH184" s="44"/>
      <c r="BI184" s="44"/>
      <c r="BJ184" s="44"/>
      <c r="BR184" s="44"/>
      <c r="BS184" s="44"/>
      <c r="BT184" s="44"/>
      <c r="CH184" s="33"/>
    </row>
    <row r="185" spans="1:86">
      <c r="A185">
        <v>184</v>
      </c>
      <c r="B185" t="s">
        <v>924</v>
      </c>
      <c r="C185">
        <v>322.9746529683477</v>
      </c>
      <c r="E185">
        <v>492.28591011120483</v>
      </c>
      <c r="G185">
        <v>564.56158868263333</v>
      </c>
      <c r="I185">
        <v>747.87246809439807</v>
      </c>
      <c r="K185">
        <v>967.07908868263337</v>
      </c>
      <c r="M185">
        <v>371.23264192490035</v>
      </c>
      <c r="O185">
        <v>540.54389906775748</v>
      </c>
      <c r="Q185">
        <v>612.81957763918592</v>
      </c>
      <c r="S185">
        <v>796.13045705095078</v>
      </c>
      <c r="U185">
        <v>1015.3370776391861</v>
      </c>
      <c r="W185">
        <v>384.34056611575289</v>
      </c>
      <c r="Y185">
        <v>553.65182325861008</v>
      </c>
      <c r="AA185">
        <v>625.92750183003852</v>
      </c>
      <c r="AC185">
        <v>809.23838124180327</v>
      </c>
      <c r="AE185">
        <v>1028.4450018300388</v>
      </c>
      <c r="AG185">
        <v>415.34459862469328</v>
      </c>
      <c r="AI185">
        <v>584.65585576755041</v>
      </c>
      <c r="AK185">
        <v>656.93153433897896</v>
      </c>
      <c r="AM185">
        <v>840.24241375074359</v>
      </c>
      <c r="AO185">
        <v>1059.4490343389789</v>
      </c>
      <c r="AQ185" s="366">
        <v>0</v>
      </c>
      <c r="AR185" s="366">
        <v>0</v>
      </c>
      <c r="AS185" s="366">
        <v>0</v>
      </c>
      <c r="AT185" s="366">
        <v>0</v>
      </c>
      <c r="AU185" s="366">
        <v>0</v>
      </c>
      <c r="AV185" s="366">
        <v>0</v>
      </c>
      <c r="AW185" s="366">
        <v>0</v>
      </c>
      <c r="AX185" s="366">
        <v>0</v>
      </c>
      <c r="AY185" s="366">
        <v>0</v>
      </c>
      <c r="AZ185" s="366">
        <v>0</v>
      </c>
      <c r="BH185" s="44"/>
      <c r="BI185" s="44"/>
      <c r="BJ185" s="44"/>
      <c r="BR185" s="44"/>
      <c r="BS185" s="44"/>
      <c r="BT185" s="44"/>
      <c r="CH185" s="33"/>
    </row>
    <row r="186" spans="1:86">
      <c r="A186">
        <v>185</v>
      </c>
      <c r="B186" t="s">
        <v>925</v>
      </c>
      <c r="C186">
        <v>295.35763868263336</v>
      </c>
      <c r="E186">
        <v>295.35763868263336</v>
      </c>
      <c r="G186">
        <v>295.35763868263336</v>
      </c>
      <c r="I186">
        <v>295.35763868263336</v>
      </c>
      <c r="K186">
        <v>295.35763868263336</v>
      </c>
      <c r="M186">
        <v>343.61562763918602</v>
      </c>
      <c r="O186">
        <v>343.61562763918602</v>
      </c>
      <c r="Q186">
        <v>343.61562763918602</v>
      </c>
      <c r="S186">
        <v>343.61562763918602</v>
      </c>
      <c r="U186">
        <v>343.61562763918602</v>
      </c>
      <c r="W186">
        <v>356.72355183003862</v>
      </c>
      <c r="Y186">
        <v>356.72355183003862</v>
      </c>
      <c r="AA186">
        <v>356.72355183003862</v>
      </c>
      <c r="AC186">
        <v>356.72355183003862</v>
      </c>
      <c r="AE186">
        <v>356.72355183003862</v>
      </c>
      <c r="AG186">
        <v>387.72758433897894</v>
      </c>
      <c r="AI186">
        <v>387.72758433897894</v>
      </c>
      <c r="AK186">
        <v>387.72758433897894</v>
      </c>
      <c r="AM186">
        <v>387.72758433897894</v>
      </c>
      <c r="AO186">
        <v>387.72758433897894</v>
      </c>
      <c r="AQ186" s="366">
        <v>0</v>
      </c>
      <c r="AR186" s="366">
        <v>0</v>
      </c>
      <c r="AS186" s="366">
        <v>0</v>
      </c>
      <c r="AT186" s="366">
        <v>0</v>
      </c>
      <c r="AU186" s="366">
        <v>0</v>
      </c>
      <c r="AV186" s="366">
        <v>0</v>
      </c>
      <c r="AW186" s="366">
        <v>0</v>
      </c>
      <c r="AX186" s="366">
        <v>0</v>
      </c>
      <c r="AY186" s="366">
        <v>0</v>
      </c>
      <c r="AZ186" s="366">
        <v>0</v>
      </c>
      <c r="BH186" s="44"/>
      <c r="BI186" s="44"/>
      <c r="BJ186" s="44"/>
      <c r="BR186" s="44"/>
      <c r="BS186" s="44"/>
      <c r="BT186" s="44"/>
      <c r="CH186" s="33"/>
    </row>
    <row r="187" spans="1:86">
      <c r="A187">
        <v>186</v>
      </c>
      <c r="B187" t="s">
        <v>135</v>
      </c>
      <c r="C187">
        <v>94.290401516548613</v>
      </c>
      <c r="E187">
        <v>98.57783008797719</v>
      </c>
      <c r="G187">
        <v>126.64818723083434</v>
      </c>
      <c r="I187">
        <v>124.27604437369148</v>
      </c>
      <c r="K187">
        <v>134.48504437369149</v>
      </c>
      <c r="M187">
        <v>120.28727367709297</v>
      </c>
      <c r="O187">
        <v>124.57470224852155</v>
      </c>
      <c r="Q187">
        <v>152.64505939137868</v>
      </c>
      <c r="S187">
        <v>150.27291653423583</v>
      </c>
      <c r="U187">
        <v>160.48191653423584</v>
      </c>
      <c r="W187">
        <v>127.45927050785119</v>
      </c>
      <c r="Y187">
        <v>131.74669907927975</v>
      </c>
      <c r="AA187">
        <v>159.81705622213693</v>
      </c>
      <c r="AC187">
        <v>157.44491336499405</v>
      </c>
      <c r="AE187">
        <v>167.65391336499405</v>
      </c>
      <c r="AG187">
        <v>144.16133138987306</v>
      </c>
      <c r="AI187">
        <v>148.44875996130165</v>
      </c>
      <c r="AK187">
        <v>176.51911710415877</v>
      </c>
      <c r="AM187">
        <v>174.14697424701592</v>
      </c>
      <c r="AO187">
        <v>184.35597424701592</v>
      </c>
      <c r="AQ187" s="366">
        <v>0</v>
      </c>
      <c r="AR187" s="366">
        <v>0</v>
      </c>
      <c r="AS187" s="366">
        <v>0</v>
      </c>
      <c r="AT187" s="366">
        <v>0</v>
      </c>
      <c r="AU187" s="366">
        <v>0</v>
      </c>
      <c r="AV187" s="366">
        <v>0</v>
      </c>
      <c r="AW187" s="366">
        <v>0</v>
      </c>
      <c r="AX187" s="366">
        <v>0</v>
      </c>
      <c r="AY187" s="366">
        <v>0</v>
      </c>
      <c r="AZ187" s="366">
        <v>0</v>
      </c>
      <c r="BH187" s="44"/>
      <c r="BI187" s="44"/>
      <c r="BJ187" s="44"/>
      <c r="BR187" s="44"/>
      <c r="BS187" s="44"/>
      <c r="BT187" s="44"/>
      <c r="CH187" s="33"/>
    </row>
    <row r="188" spans="1:86">
      <c r="A188">
        <v>187</v>
      </c>
      <c r="B188" t="s">
        <v>136</v>
      </c>
      <c r="C188">
        <v>98.814172561257067</v>
      </c>
      <c r="E188">
        <v>103.10160113268563</v>
      </c>
      <c r="G188">
        <v>131.17195827554278</v>
      </c>
      <c r="I188">
        <v>128.79981541839993</v>
      </c>
      <c r="K188">
        <v>139.00881541839991</v>
      </c>
      <c r="M188">
        <v>123.9117988251803</v>
      </c>
      <c r="O188">
        <v>128.19922739660885</v>
      </c>
      <c r="Q188">
        <v>156.269584539466</v>
      </c>
      <c r="S188">
        <v>153.89744168232315</v>
      </c>
      <c r="U188">
        <v>164.10644168232315</v>
      </c>
      <c r="W188">
        <v>130.96554565444231</v>
      </c>
      <c r="Y188">
        <v>135.25297422587087</v>
      </c>
      <c r="AA188">
        <v>163.32333136872802</v>
      </c>
      <c r="AC188">
        <v>160.95118851158517</v>
      </c>
      <c r="AE188">
        <v>171.16018851158515</v>
      </c>
      <c r="AG188">
        <v>147.08987319914107</v>
      </c>
      <c r="AI188">
        <v>151.37730177056966</v>
      </c>
      <c r="AK188">
        <v>179.44765891342681</v>
      </c>
      <c r="AM188">
        <v>177.07551605628393</v>
      </c>
      <c r="AO188">
        <v>187.28451605628396</v>
      </c>
      <c r="AQ188" s="366">
        <v>0</v>
      </c>
      <c r="AR188" s="366">
        <v>0</v>
      </c>
      <c r="AS188" s="366">
        <v>0</v>
      </c>
      <c r="AT188" s="366">
        <v>0</v>
      </c>
      <c r="AU188" s="366">
        <v>0</v>
      </c>
      <c r="AV188" s="366">
        <v>0</v>
      </c>
      <c r="AW188" s="366">
        <v>0</v>
      </c>
      <c r="AX188" s="366">
        <v>0</v>
      </c>
      <c r="AY188" s="366">
        <v>0</v>
      </c>
      <c r="AZ188" s="366">
        <v>0</v>
      </c>
      <c r="BH188" s="44"/>
      <c r="BI188" s="44"/>
      <c r="BJ188" s="44"/>
      <c r="BR188" s="44"/>
      <c r="BS188" s="44"/>
      <c r="BT188" s="44"/>
      <c r="CH188" s="33"/>
    </row>
    <row r="189" spans="1:86">
      <c r="A189">
        <v>188</v>
      </c>
      <c r="B189" t="s">
        <v>137</v>
      </c>
      <c r="C189">
        <v>101.25654545480175</v>
      </c>
      <c r="E189">
        <v>105.54397402623033</v>
      </c>
      <c r="G189">
        <v>133.61433116908748</v>
      </c>
      <c r="I189">
        <v>131.24218831194463</v>
      </c>
      <c r="K189">
        <v>141.45118831194461</v>
      </c>
      <c r="M189">
        <v>126.00645126756478</v>
      </c>
      <c r="O189">
        <v>130.29387983899338</v>
      </c>
      <c r="Q189">
        <v>158.36423698185052</v>
      </c>
      <c r="S189">
        <v>155.99209412470765</v>
      </c>
      <c r="U189">
        <v>166.20109412470768</v>
      </c>
      <c r="W189">
        <v>133.0256238627189</v>
      </c>
      <c r="Y189">
        <v>137.31305243414749</v>
      </c>
      <c r="AA189">
        <v>165.38340957700464</v>
      </c>
      <c r="AC189">
        <v>163.01126671986177</v>
      </c>
      <c r="AE189">
        <v>173.2202667198618</v>
      </c>
      <c r="AG189">
        <v>148.92655344979661</v>
      </c>
      <c r="AI189">
        <v>153.21398202122521</v>
      </c>
      <c r="AK189">
        <v>181.28433916408235</v>
      </c>
      <c r="AM189">
        <v>178.91219630693948</v>
      </c>
      <c r="AO189">
        <v>189.12119630693951</v>
      </c>
      <c r="AQ189" s="366">
        <v>0</v>
      </c>
      <c r="AR189" s="366">
        <v>0</v>
      </c>
      <c r="AS189" s="366">
        <v>0</v>
      </c>
      <c r="AT189" s="366">
        <v>0</v>
      </c>
      <c r="AU189" s="366">
        <v>0</v>
      </c>
      <c r="AV189" s="366">
        <v>0</v>
      </c>
      <c r="AW189" s="366">
        <v>0</v>
      </c>
      <c r="AX189" s="366">
        <v>0</v>
      </c>
      <c r="AY189" s="366">
        <v>0</v>
      </c>
      <c r="AZ189" s="366">
        <v>0</v>
      </c>
      <c r="BH189" s="44"/>
      <c r="BI189" s="44"/>
      <c r="BJ189" s="44"/>
      <c r="BR189" s="44"/>
      <c r="BS189" s="44"/>
      <c r="BT189" s="44"/>
      <c r="CH189" s="33"/>
    </row>
    <row r="190" spans="1:86">
      <c r="A190">
        <v>189</v>
      </c>
      <c r="B190" t="s">
        <v>138</v>
      </c>
      <c r="C190">
        <v>103.78543666907505</v>
      </c>
      <c r="E190">
        <v>108.07286524050363</v>
      </c>
      <c r="G190">
        <v>136.14322238336078</v>
      </c>
      <c r="I190">
        <v>133.7710795262179</v>
      </c>
      <c r="K190">
        <v>143.98007952621793</v>
      </c>
      <c r="M190">
        <v>128.23646995213278</v>
      </c>
      <c r="O190">
        <v>132.52389852356137</v>
      </c>
      <c r="Q190">
        <v>160.59425566641849</v>
      </c>
      <c r="S190">
        <v>158.22211280927564</v>
      </c>
      <c r="U190">
        <v>168.43111280927565</v>
      </c>
      <c r="W190">
        <v>135.23283695432158</v>
      </c>
      <c r="Y190">
        <v>139.52026552575018</v>
      </c>
      <c r="AA190">
        <v>167.59062266860732</v>
      </c>
      <c r="AC190">
        <v>165.21847981146445</v>
      </c>
      <c r="AE190">
        <v>175.42747981146448</v>
      </c>
      <c r="AG190">
        <v>150.94175162682518</v>
      </c>
      <c r="AI190">
        <v>155.22918019825374</v>
      </c>
      <c r="AK190">
        <v>183.29953734111089</v>
      </c>
      <c r="AM190">
        <v>180.92739448396804</v>
      </c>
      <c r="AO190">
        <v>191.13639448396802</v>
      </c>
      <c r="AQ190" s="366">
        <v>0</v>
      </c>
      <c r="AR190" s="366">
        <v>0</v>
      </c>
      <c r="AS190" s="366">
        <v>0</v>
      </c>
      <c r="AT190" s="366">
        <v>0</v>
      </c>
      <c r="AU190" s="366">
        <v>0</v>
      </c>
      <c r="AV190" s="366">
        <v>0</v>
      </c>
      <c r="AW190" s="366">
        <v>0</v>
      </c>
      <c r="AX190" s="366">
        <v>0</v>
      </c>
      <c r="AY190" s="366">
        <v>0</v>
      </c>
      <c r="AZ190" s="366">
        <v>0</v>
      </c>
      <c r="BH190" s="44"/>
      <c r="BI190" s="44"/>
      <c r="BJ190" s="44"/>
      <c r="BR190" s="44"/>
      <c r="BS190" s="44"/>
      <c r="BT190" s="44"/>
      <c r="CH190" s="33"/>
    </row>
    <row r="191" spans="1:86">
      <c r="A191">
        <v>190</v>
      </c>
      <c r="B191" t="s">
        <v>139</v>
      </c>
      <c r="C191">
        <v>109.03883189355527</v>
      </c>
      <c r="E191">
        <v>113.32626046498385</v>
      </c>
      <c r="G191">
        <v>141.39661760784099</v>
      </c>
      <c r="I191">
        <v>139.02447475069812</v>
      </c>
      <c r="K191">
        <v>149.23347475069815</v>
      </c>
      <c r="M191">
        <v>133.00256237279467</v>
      </c>
      <c r="O191">
        <v>137.28999094422323</v>
      </c>
      <c r="Q191">
        <v>165.36034808708038</v>
      </c>
      <c r="S191">
        <v>162.98820522993753</v>
      </c>
      <c r="U191">
        <v>173.19720522993751</v>
      </c>
      <c r="W191">
        <v>139.97992638924507</v>
      </c>
      <c r="Y191">
        <v>144.26735496067366</v>
      </c>
      <c r="AA191">
        <v>172.33771210353081</v>
      </c>
      <c r="AC191">
        <v>169.96556924638793</v>
      </c>
      <c r="AE191">
        <v>180.17456924638796</v>
      </c>
      <c r="AG191">
        <v>155.37576643311286</v>
      </c>
      <c r="AI191">
        <v>159.66319500454142</v>
      </c>
      <c r="AK191">
        <v>187.73355214739857</v>
      </c>
      <c r="AM191">
        <v>185.36140929025572</v>
      </c>
      <c r="AO191">
        <v>195.5704092902557</v>
      </c>
      <c r="AQ191" s="366">
        <v>0</v>
      </c>
      <c r="AR191" s="366">
        <v>0</v>
      </c>
      <c r="AS191" s="366">
        <v>0</v>
      </c>
      <c r="AT191" s="366">
        <v>0</v>
      </c>
      <c r="AU191" s="366">
        <v>0</v>
      </c>
      <c r="AV191" s="366">
        <v>0</v>
      </c>
      <c r="AW191" s="366">
        <v>0</v>
      </c>
      <c r="AX191" s="366">
        <v>0</v>
      </c>
      <c r="AY191" s="366">
        <v>0</v>
      </c>
      <c r="AZ191" s="366">
        <v>0</v>
      </c>
      <c r="BH191" s="44"/>
      <c r="BI191" s="44"/>
      <c r="BJ191" s="44"/>
      <c r="BR191" s="44"/>
      <c r="BS191" s="44"/>
      <c r="BT191" s="44"/>
      <c r="CH191" s="33"/>
    </row>
    <row r="192" spans="1:86">
      <c r="A192">
        <v>191</v>
      </c>
      <c r="B192" t="s">
        <v>140</v>
      </c>
      <c r="C192">
        <v>113.18284749594473</v>
      </c>
      <c r="E192">
        <v>121.75770463880188</v>
      </c>
      <c r="G192">
        <v>177.89841892451616</v>
      </c>
      <c r="I192">
        <v>165.31727606737331</v>
      </c>
      <c r="K192">
        <v>185.73527606737329</v>
      </c>
      <c r="M192">
        <v>137.19259331484736</v>
      </c>
      <c r="O192">
        <v>145.76745045770448</v>
      </c>
      <c r="Q192">
        <v>201.90816474341878</v>
      </c>
      <c r="S192">
        <v>189.32702188627593</v>
      </c>
      <c r="U192">
        <v>209.74502188627591</v>
      </c>
      <c r="W192">
        <v>144.18104353524299</v>
      </c>
      <c r="Y192">
        <v>152.75590067810015</v>
      </c>
      <c r="AA192">
        <v>208.89661496381441</v>
      </c>
      <c r="AC192">
        <v>196.31547210667156</v>
      </c>
      <c r="AE192">
        <v>216.73347210667154</v>
      </c>
      <c r="AG192">
        <v>159.60644678963143</v>
      </c>
      <c r="AI192">
        <v>168.18130393248859</v>
      </c>
      <c r="AK192">
        <v>224.32201821820289</v>
      </c>
      <c r="AM192">
        <v>211.74087536106003</v>
      </c>
      <c r="AO192">
        <v>232.15887536106001</v>
      </c>
      <c r="AQ192" s="366">
        <v>0</v>
      </c>
      <c r="AR192" s="366">
        <v>0</v>
      </c>
      <c r="AS192" s="366">
        <v>0</v>
      </c>
      <c r="AT192" s="366">
        <v>0</v>
      </c>
      <c r="AU192" s="366">
        <v>0</v>
      </c>
      <c r="AV192" s="366">
        <v>0</v>
      </c>
      <c r="AW192" s="366">
        <v>0</v>
      </c>
      <c r="AX192" s="366">
        <v>0</v>
      </c>
      <c r="AY192" s="366">
        <v>0</v>
      </c>
      <c r="AZ192" s="366">
        <v>0</v>
      </c>
      <c r="BH192" s="44"/>
      <c r="BI192" s="44"/>
      <c r="BJ192" s="44"/>
      <c r="BR192" s="44"/>
      <c r="BS192" s="44"/>
      <c r="BT192" s="44"/>
      <c r="CH192" s="33"/>
    </row>
    <row r="193" spans="1:86">
      <c r="A193">
        <v>192</v>
      </c>
      <c r="B193" t="s">
        <v>141</v>
      </c>
      <c r="C193">
        <v>118.61544650684242</v>
      </c>
      <c r="E193">
        <v>127.19030364969956</v>
      </c>
      <c r="G193">
        <v>183.33101793541385</v>
      </c>
      <c r="I193">
        <v>170.74987507827097</v>
      </c>
      <c r="K193">
        <v>191.16787507827098</v>
      </c>
      <c r="M193">
        <v>142.23906731189777</v>
      </c>
      <c r="O193">
        <v>150.81392445475493</v>
      </c>
      <c r="Q193">
        <v>206.95463874046922</v>
      </c>
      <c r="S193">
        <v>194.37349588332634</v>
      </c>
      <c r="U193">
        <v>214.79149588332635</v>
      </c>
      <c r="W193">
        <v>149.23289071377582</v>
      </c>
      <c r="Y193">
        <v>157.80774785663294</v>
      </c>
      <c r="AA193">
        <v>213.94846214234727</v>
      </c>
      <c r="AC193">
        <v>201.36731928520442</v>
      </c>
      <c r="AE193">
        <v>221.78531928520439</v>
      </c>
      <c r="AG193">
        <v>164.41022245211724</v>
      </c>
      <c r="AI193">
        <v>172.98507959497437</v>
      </c>
      <c r="AK193">
        <v>229.12579388068869</v>
      </c>
      <c r="AM193">
        <v>216.54465102354584</v>
      </c>
      <c r="AO193">
        <v>236.96265102354582</v>
      </c>
      <c r="AQ193" s="366">
        <v>0</v>
      </c>
      <c r="AR193" s="366">
        <v>0</v>
      </c>
      <c r="AS193" s="366">
        <v>0</v>
      </c>
      <c r="AT193" s="366">
        <v>0</v>
      </c>
      <c r="AU193" s="366">
        <v>0</v>
      </c>
      <c r="AV193" s="366">
        <v>0</v>
      </c>
      <c r="AW193" s="366">
        <v>0</v>
      </c>
      <c r="AX193" s="366">
        <v>0</v>
      </c>
      <c r="AY193" s="366">
        <v>0</v>
      </c>
      <c r="AZ193" s="366">
        <v>0</v>
      </c>
      <c r="BH193" s="44"/>
      <c r="BI193" s="44"/>
      <c r="BJ193" s="44"/>
      <c r="BR193" s="44"/>
      <c r="BS193" s="44"/>
      <c r="BT193" s="44"/>
      <c r="CH193" s="33"/>
    </row>
    <row r="194" spans="1:86">
      <c r="A194">
        <v>193</v>
      </c>
      <c r="B194" t="s">
        <v>142</v>
      </c>
      <c r="C194">
        <v>124.18343196046833</v>
      </c>
      <c r="E194">
        <v>132.75828910332547</v>
      </c>
      <c r="G194">
        <v>188.89900338903973</v>
      </c>
      <c r="I194">
        <v>176.31786053189691</v>
      </c>
      <c r="K194">
        <v>196.73586053189686</v>
      </c>
      <c r="M194">
        <v>147.49736643269512</v>
      </c>
      <c r="O194">
        <v>156.07222357555227</v>
      </c>
      <c r="Q194">
        <v>212.21293786126654</v>
      </c>
      <c r="S194">
        <v>199.63179500412369</v>
      </c>
      <c r="U194">
        <v>220.04979500412369</v>
      </c>
      <c r="W194">
        <v>154.51497893590485</v>
      </c>
      <c r="Y194">
        <v>163.08983607876198</v>
      </c>
      <c r="AA194">
        <v>219.2305503644763</v>
      </c>
      <c r="AC194">
        <v>206.64940750733345</v>
      </c>
      <c r="AE194">
        <v>227.06740750733343</v>
      </c>
      <c r="AG194">
        <v>169.49334827779754</v>
      </c>
      <c r="AI194">
        <v>178.06820542065466</v>
      </c>
      <c r="AK194">
        <v>234.20891970636896</v>
      </c>
      <c r="AM194">
        <v>221.62777684922611</v>
      </c>
      <c r="AO194">
        <v>242.04577684922612</v>
      </c>
      <c r="AQ194" s="366">
        <v>0</v>
      </c>
      <c r="AR194" s="366">
        <v>0</v>
      </c>
      <c r="AS194" s="366">
        <v>0</v>
      </c>
      <c r="AT194" s="366">
        <v>0</v>
      </c>
      <c r="AU194" s="366">
        <v>0</v>
      </c>
      <c r="AV194" s="366">
        <v>0</v>
      </c>
      <c r="AW194" s="366">
        <v>0</v>
      </c>
      <c r="AX194" s="366">
        <v>0</v>
      </c>
      <c r="AY194" s="366">
        <v>0</v>
      </c>
      <c r="AZ194" s="366">
        <v>0</v>
      </c>
      <c r="BH194" s="44"/>
      <c r="BI194" s="44"/>
      <c r="BJ194" s="44"/>
      <c r="BR194" s="44"/>
      <c r="BS194" s="44"/>
      <c r="BT194" s="44"/>
      <c r="CH194" s="33"/>
    </row>
    <row r="195" spans="1:86">
      <c r="A195">
        <v>194</v>
      </c>
      <c r="B195" t="s">
        <v>143</v>
      </c>
      <c r="C195">
        <v>129.85022238353181</v>
      </c>
      <c r="E195">
        <v>138.42507952638894</v>
      </c>
      <c r="G195">
        <v>194.56579381210324</v>
      </c>
      <c r="I195">
        <v>181.98465095496039</v>
      </c>
      <c r="K195">
        <v>202.40265095496039</v>
      </c>
      <c r="M195">
        <v>152.91025544045718</v>
      </c>
      <c r="O195">
        <v>161.4851125833143</v>
      </c>
      <c r="Q195">
        <v>217.62582686902857</v>
      </c>
      <c r="S195">
        <v>205.04468401188575</v>
      </c>
      <c r="U195">
        <v>225.46268401188573</v>
      </c>
      <c r="W195">
        <v>159.96509697562402</v>
      </c>
      <c r="Y195">
        <v>168.53995411848115</v>
      </c>
      <c r="AA195">
        <v>224.68066840419547</v>
      </c>
      <c r="AC195">
        <v>212.09952554705262</v>
      </c>
      <c r="AE195">
        <v>232.5175255470526</v>
      </c>
      <c r="AG195">
        <v>174.78034373606889</v>
      </c>
      <c r="AI195">
        <v>183.35520087892604</v>
      </c>
      <c r="AK195">
        <v>239.49591516464034</v>
      </c>
      <c r="AM195">
        <v>226.91477230749749</v>
      </c>
      <c r="AO195">
        <v>247.33277230749749</v>
      </c>
      <c r="AQ195" s="366">
        <v>0</v>
      </c>
      <c r="AR195" s="366">
        <v>0</v>
      </c>
      <c r="AS195" s="366">
        <v>0</v>
      </c>
      <c r="AT195" s="366">
        <v>0</v>
      </c>
      <c r="AU195" s="366">
        <v>0</v>
      </c>
      <c r="AV195" s="366">
        <v>0</v>
      </c>
      <c r="AW195" s="366">
        <v>0</v>
      </c>
      <c r="AX195" s="366">
        <v>0</v>
      </c>
      <c r="AY195" s="366">
        <v>0</v>
      </c>
      <c r="AZ195" s="366">
        <v>0</v>
      </c>
      <c r="BH195" s="44"/>
      <c r="BI195" s="44"/>
      <c r="BJ195" s="44"/>
      <c r="BR195" s="44"/>
      <c r="BS195" s="44"/>
      <c r="BT195" s="44"/>
      <c r="CH195" s="33"/>
    </row>
    <row r="196" spans="1:86">
      <c r="A196">
        <v>195</v>
      </c>
      <c r="B196" t="s">
        <v>144</v>
      </c>
      <c r="C196">
        <v>135.59132648447979</v>
      </c>
      <c r="E196">
        <v>144.16618362733695</v>
      </c>
      <c r="G196">
        <v>200.30689791305124</v>
      </c>
      <c r="I196">
        <v>187.72575505590837</v>
      </c>
      <c r="K196">
        <v>208.14375505590837</v>
      </c>
      <c r="M196">
        <v>158.43941535169193</v>
      </c>
      <c r="O196">
        <v>167.01427249454906</v>
      </c>
      <c r="Q196">
        <v>223.15498678026336</v>
      </c>
      <c r="S196">
        <v>210.57384392312053</v>
      </c>
      <c r="U196">
        <v>230.99184392312048</v>
      </c>
      <c r="W196">
        <v>165.54159442531071</v>
      </c>
      <c r="Y196">
        <v>174.11645156816783</v>
      </c>
      <c r="AA196">
        <v>230.25716585388216</v>
      </c>
      <c r="AC196">
        <v>217.67602299673931</v>
      </c>
      <c r="AE196">
        <v>238.09402299673928</v>
      </c>
      <c r="AG196">
        <v>180.22067462162744</v>
      </c>
      <c r="AI196">
        <v>188.79553176448456</v>
      </c>
      <c r="AK196">
        <v>244.93624605019886</v>
      </c>
      <c r="AM196">
        <v>232.35510319305601</v>
      </c>
      <c r="AO196">
        <v>252.77310319305602</v>
      </c>
      <c r="AQ196" s="366">
        <v>0</v>
      </c>
      <c r="AR196" s="366">
        <v>0</v>
      </c>
      <c r="AS196" s="366">
        <v>0</v>
      </c>
      <c r="AT196" s="366">
        <v>0</v>
      </c>
      <c r="AU196" s="366">
        <v>0</v>
      </c>
      <c r="AV196" s="366">
        <v>0</v>
      </c>
      <c r="AW196" s="366">
        <v>0</v>
      </c>
      <c r="AX196" s="366">
        <v>0</v>
      </c>
      <c r="AY196" s="366">
        <v>0</v>
      </c>
      <c r="AZ196" s="366">
        <v>0</v>
      </c>
      <c r="BH196" s="44"/>
      <c r="BI196" s="44"/>
      <c r="BJ196" s="44"/>
      <c r="BR196" s="44"/>
      <c r="BS196" s="44"/>
      <c r="BT196" s="44"/>
      <c r="CH196" s="33"/>
    </row>
    <row r="197" spans="1:86">
      <c r="A197">
        <v>196</v>
      </c>
      <c r="B197" t="s">
        <v>145</v>
      </c>
      <c r="C197">
        <v>129.17734097904284</v>
      </c>
      <c r="E197">
        <v>137.75219812189997</v>
      </c>
      <c r="G197">
        <v>193.89291240761423</v>
      </c>
      <c r="I197">
        <v>181.31176955047141</v>
      </c>
      <c r="K197">
        <v>201.72976955047136</v>
      </c>
      <c r="M197">
        <v>152.75585819790078</v>
      </c>
      <c r="O197">
        <v>161.33071534075793</v>
      </c>
      <c r="Q197">
        <v>217.47142962647217</v>
      </c>
      <c r="S197">
        <v>204.89028676932935</v>
      </c>
      <c r="U197">
        <v>225.30828676932936</v>
      </c>
      <c r="W197">
        <v>160.17325105920978</v>
      </c>
      <c r="Y197">
        <v>168.74810820206693</v>
      </c>
      <c r="AA197">
        <v>224.88882248778117</v>
      </c>
      <c r="AC197">
        <v>212.30767963063838</v>
      </c>
      <c r="AE197">
        <v>232.72567963063835</v>
      </c>
      <c r="AG197">
        <v>175.32160535603381</v>
      </c>
      <c r="AI197">
        <v>183.89646249889097</v>
      </c>
      <c r="AK197">
        <v>240.03717678460524</v>
      </c>
      <c r="AM197">
        <v>227.45603392746241</v>
      </c>
      <c r="AO197">
        <v>247.87403392746236</v>
      </c>
      <c r="AQ197" s="366">
        <v>0</v>
      </c>
      <c r="AR197" s="366">
        <v>0</v>
      </c>
      <c r="AS197" s="366">
        <v>0</v>
      </c>
      <c r="AT197" s="366">
        <v>0</v>
      </c>
      <c r="AU197" s="366">
        <v>0</v>
      </c>
      <c r="AV197" s="366">
        <v>0</v>
      </c>
      <c r="AW197" s="366">
        <v>0</v>
      </c>
      <c r="AX197" s="366">
        <v>0</v>
      </c>
      <c r="AY197" s="366">
        <v>0</v>
      </c>
      <c r="AZ197" s="366">
        <v>0</v>
      </c>
      <c r="BH197" s="44"/>
      <c r="BI197" s="44"/>
      <c r="BJ197" s="44"/>
      <c r="BR197" s="44"/>
      <c r="BS197" s="44"/>
      <c r="BT197" s="44"/>
      <c r="CH197" s="33"/>
    </row>
    <row r="198" spans="1:86">
      <c r="A198">
        <v>197</v>
      </c>
      <c r="B198" t="s">
        <v>146</v>
      </c>
      <c r="C198">
        <v>134.81352979145362</v>
      </c>
      <c r="E198">
        <v>143.38838693431077</v>
      </c>
      <c r="G198">
        <v>199.52910122002504</v>
      </c>
      <c r="I198">
        <v>186.94795836288219</v>
      </c>
      <c r="K198">
        <v>207.3659583628822</v>
      </c>
      <c r="M198">
        <v>158.12086803967898</v>
      </c>
      <c r="O198">
        <v>166.69572518253611</v>
      </c>
      <c r="Q198">
        <v>222.83643946825038</v>
      </c>
      <c r="S198">
        <v>210.25529661110755</v>
      </c>
      <c r="U198">
        <v>230.67329661110753</v>
      </c>
      <c r="W198">
        <v>165.57132735360781</v>
      </c>
      <c r="Y198">
        <v>174.14618449646497</v>
      </c>
      <c r="AA198">
        <v>230.28689878217921</v>
      </c>
      <c r="AC198">
        <v>217.70575592503639</v>
      </c>
      <c r="AE198">
        <v>238.12375592503639</v>
      </c>
      <c r="AG198">
        <v>180.5454588574182</v>
      </c>
      <c r="AI198">
        <v>189.12031600027532</v>
      </c>
      <c r="AK198">
        <v>245.26103028598962</v>
      </c>
      <c r="AM198">
        <v>232.6798874288468</v>
      </c>
      <c r="AO198">
        <v>253.09788742884675</v>
      </c>
      <c r="AQ198" s="366">
        <v>0</v>
      </c>
      <c r="AR198" s="366">
        <v>0</v>
      </c>
      <c r="AS198" s="366">
        <v>0</v>
      </c>
      <c r="AT198" s="366">
        <v>0</v>
      </c>
      <c r="AU198" s="366">
        <v>0</v>
      </c>
      <c r="AV198" s="366">
        <v>0</v>
      </c>
      <c r="AW198" s="366">
        <v>0</v>
      </c>
      <c r="AX198" s="366">
        <v>0</v>
      </c>
      <c r="AY198" s="366">
        <v>0</v>
      </c>
      <c r="AZ198" s="366">
        <v>0</v>
      </c>
      <c r="BH198" s="44"/>
      <c r="BI198" s="44"/>
      <c r="BJ198" s="44"/>
      <c r="BR198" s="44"/>
      <c r="BS198" s="44"/>
      <c r="BT198" s="44"/>
      <c r="CH198" s="33"/>
    </row>
    <row r="199" spans="1:86">
      <c r="A199">
        <v>198</v>
      </c>
      <c r="B199" t="s">
        <v>147</v>
      </c>
      <c r="C199">
        <v>140.52736796454127</v>
      </c>
      <c r="E199">
        <v>149.1022251073984</v>
      </c>
      <c r="G199">
        <v>205.24293939311266</v>
      </c>
      <c r="I199">
        <v>192.66179653596984</v>
      </c>
      <c r="K199">
        <v>213.07979653596982</v>
      </c>
      <c r="M199">
        <v>163.60736778179555</v>
      </c>
      <c r="O199">
        <v>172.18222492465273</v>
      </c>
      <c r="Q199">
        <v>228.322939210367</v>
      </c>
      <c r="S199">
        <v>215.74179635322415</v>
      </c>
      <c r="U199">
        <v>236.15979635322412</v>
      </c>
      <c r="W199">
        <v>171.10145579057297</v>
      </c>
      <c r="Y199">
        <v>179.67631293343015</v>
      </c>
      <c r="AA199">
        <v>235.81702721914442</v>
      </c>
      <c r="AC199">
        <v>223.23588436200157</v>
      </c>
      <c r="AE199">
        <v>243.65388436200155</v>
      </c>
      <c r="AG199">
        <v>185.92953048064615</v>
      </c>
      <c r="AI199">
        <v>194.50438762350328</v>
      </c>
      <c r="AK199">
        <v>250.64510190921757</v>
      </c>
      <c r="AM199">
        <v>238.06395905207475</v>
      </c>
      <c r="AO199">
        <v>258.48195905207467</v>
      </c>
      <c r="AQ199" s="366">
        <v>0</v>
      </c>
      <c r="AR199" s="366">
        <v>0</v>
      </c>
      <c r="AS199" s="366">
        <v>0</v>
      </c>
      <c r="AT199" s="366">
        <v>0</v>
      </c>
      <c r="AU199" s="366">
        <v>0</v>
      </c>
      <c r="AV199" s="366">
        <v>0</v>
      </c>
      <c r="AW199" s="366">
        <v>0</v>
      </c>
      <c r="AX199" s="366">
        <v>0</v>
      </c>
      <c r="AY199" s="366">
        <v>0</v>
      </c>
      <c r="AZ199" s="366">
        <v>0</v>
      </c>
      <c r="BH199" s="44"/>
      <c r="BI199" s="44"/>
      <c r="BJ199" s="44"/>
      <c r="BR199" s="44"/>
      <c r="BS199" s="44"/>
      <c r="BT199" s="44"/>
      <c r="CH199" s="33"/>
    </row>
    <row r="200" spans="1:86">
      <c r="A200">
        <v>199</v>
      </c>
      <c r="B200" t="s">
        <v>148</v>
      </c>
      <c r="C200">
        <v>146.30143380588979</v>
      </c>
      <c r="E200">
        <v>154.87629094874694</v>
      </c>
      <c r="G200">
        <v>211.01700523446121</v>
      </c>
      <c r="I200">
        <v>198.43586237731836</v>
      </c>
      <c r="K200">
        <v>218.85386237731834</v>
      </c>
      <c r="M200">
        <v>169.18809950922224</v>
      </c>
      <c r="O200">
        <v>177.7629566520794</v>
      </c>
      <c r="Q200">
        <v>233.90367093779366</v>
      </c>
      <c r="S200">
        <v>221.32252808065081</v>
      </c>
      <c r="U200">
        <v>241.74052808065082</v>
      </c>
      <c r="W200">
        <v>176.73400867207133</v>
      </c>
      <c r="Y200">
        <v>185.30886581492845</v>
      </c>
      <c r="AA200">
        <v>241.44958010064272</v>
      </c>
      <c r="AC200">
        <v>228.8684372434999</v>
      </c>
      <c r="AE200">
        <v>249.28643724349988</v>
      </c>
      <c r="AG200">
        <v>191.43787310633547</v>
      </c>
      <c r="AI200">
        <v>200.0127302491926</v>
      </c>
      <c r="AK200">
        <v>256.1534445349069</v>
      </c>
      <c r="AM200">
        <v>243.57230167776407</v>
      </c>
      <c r="AO200">
        <v>263.99030167776408</v>
      </c>
      <c r="AQ200" s="366">
        <v>0</v>
      </c>
      <c r="AR200" s="366">
        <v>0</v>
      </c>
      <c r="AS200" s="366">
        <v>0</v>
      </c>
      <c r="AT200" s="366">
        <v>0</v>
      </c>
      <c r="AU200" s="366">
        <v>0</v>
      </c>
      <c r="AV200" s="366">
        <v>0</v>
      </c>
      <c r="AW200" s="366">
        <v>0</v>
      </c>
      <c r="AX200" s="366">
        <v>0</v>
      </c>
      <c r="AY200" s="366">
        <v>0</v>
      </c>
      <c r="AZ200" s="366">
        <v>0</v>
      </c>
      <c r="BH200" s="44"/>
      <c r="BI200" s="44"/>
      <c r="BJ200" s="44"/>
      <c r="BR200" s="44"/>
      <c r="BS200" s="44"/>
      <c r="BT200" s="44"/>
      <c r="CH200" s="33"/>
    </row>
    <row r="201" spans="1:86">
      <c r="A201">
        <v>200</v>
      </c>
      <c r="B201" t="s">
        <v>149</v>
      </c>
      <c r="C201">
        <v>152.12315469669551</v>
      </c>
      <c r="E201">
        <v>160.69801183955263</v>
      </c>
      <c r="G201">
        <v>216.8387261252669</v>
      </c>
      <c r="I201">
        <v>204.25758326812408</v>
      </c>
      <c r="K201">
        <v>224.67558326812406</v>
      </c>
      <c r="M201">
        <v>174.84339214943316</v>
      </c>
      <c r="O201">
        <v>183.41824929229028</v>
      </c>
      <c r="Q201">
        <v>239.55896357800458</v>
      </c>
      <c r="S201">
        <v>226.97782072086176</v>
      </c>
      <c r="U201">
        <v>247.39582072086174</v>
      </c>
      <c r="W201">
        <v>182.44760473705639</v>
      </c>
      <c r="Y201">
        <v>191.02246187991352</v>
      </c>
      <c r="AA201">
        <v>247.16317616562779</v>
      </c>
      <c r="AC201">
        <v>234.58203330848497</v>
      </c>
      <c r="AE201">
        <v>255.00003330848494</v>
      </c>
      <c r="AG201">
        <v>197.04454497071848</v>
      </c>
      <c r="AI201">
        <v>205.6194021135756</v>
      </c>
      <c r="AK201">
        <v>261.76011639928987</v>
      </c>
      <c r="AM201">
        <v>249.17897354214705</v>
      </c>
      <c r="AO201">
        <v>269.596973542147</v>
      </c>
      <c r="AQ201" s="366">
        <v>0</v>
      </c>
      <c r="AR201" s="366">
        <v>0</v>
      </c>
      <c r="AS201" s="366">
        <v>0</v>
      </c>
      <c r="AT201" s="366">
        <v>0</v>
      </c>
      <c r="AU201" s="366">
        <v>0</v>
      </c>
      <c r="AV201" s="366">
        <v>0</v>
      </c>
      <c r="AW201" s="366">
        <v>0</v>
      </c>
      <c r="AX201" s="366">
        <v>0</v>
      </c>
      <c r="AY201" s="366">
        <v>0</v>
      </c>
      <c r="AZ201" s="366">
        <v>0</v>
      </c>
      <c r="BH201" s="44"/>
      <c r="BI201" s="44"/>
      <c r="BJ201" s="44"/>
      <c r="BR201" s="44"/>
      <c r="BS201" s="44"/>
      <c r="BT201" s="44"/>
      <c r="CH201" s="33"/>
    </row>
    <row r="202" spans="1:86">
      <c r="A202">
        <v>201</v>
      </c>
      <c r="B202" t="s">
        <v>926</v>
      </c>
      <c r="C202">
        <v>108.17241592800001</v>
      </c>
      <c r="E202">
        <v>108.17241592800001</v>
      </c>
      <c r="G202">
        <v>108.17241592800001</v>
      </c>
      <c r="I202">
        <v>116.00927307085715</v>
      </c>
      <c r="K202">
        <v>116.00927307085715</v>
      </c>
      <c r="M202">
        <v>141.714515928</v>
      </c>
      <c r="O202">
        <v>141.714515928</v>
      </c>
      <c r="Q202">
        <v>141.714515928</v>
      </c>
      <c r="S202">
        <v>149.55137307085715</v>
      </c>
      <c r="U202">
        <v>149.55137307085715</v>
      </c>
      <c r="W202">
        <v>150.55673992799998</v>
      </c>
      <c r="Y202">
        <v>150.55673992799998</v>
      </c>
      <c r="AA202">
        <v>150.55673992799998</v>
      </c>
      <c r="AC202">
        <v>158.39359707085711</v>
      </c>
      <c r="AE202">
        <v>158.39359707085711</v>
      </c>
      <c r="AG202">
        <v>172.10633992800001</v>
      </c>
      <c r="AI202">
        <v>172.10633992800001</v>
      </c>
      <c r="AK202">
        <v>172.10633992800001</v>
      </c>
      <c r="AM202">
        <v>179.94319707085717</v>
      </c>
      <c r="AO202">
        <v>179.94319707085717</v>
      </c>
      <c r="AQ202" s="366">
        <v>0</v>
      </c>
      <c r="AR202" s="366">
        <v>0</v>
      </c>
      <c r="AS202" s="366">
        <v>0</v>
      </c>
      <c r="AT202" s="366">
        <v>0</v>
      </c>
      <c r="AU202" s="366">
        <v>0</v>
      </c>
      <c r="AV202" s="366">
        <v>0</v>
      </c>
      <c r="AW202" s="366">
        <v>0</v>
      </c>
      <c r="AX202" s="366">
        <v>0</v>
      </c>
      <c r="AY202" s="366">
        <v>0</v>
      </c>
      <c r="AZ202" s="366">
        <v>0</v>
      </c>
      <c r="BH202" s="44"/>
      <c r="BI202" s="44"/>
      <c r="BJ202" s="44"/>
      <c r="BR202" s="44"/>
      <c r="BS202" s="44"/>
      <c r="BT202" s="44"/>
      <c r="CH202" s="33"/>
    </row>
    <row r="203" spans="1:86">
      <c r="A203">
        <v>202</v>
      </c>
      <c r="B203" t="s">
        <v>927</v>
      </c>
      <c r="C203">
        <v>112.60826332799998</v>
      </c>
      <c r="E203">
        <v>112.60826332799998</v>
      </c>
      <c r="G203">
        <v>112.60826332799998</v>
      </c>
      <c r="I203">
        <v>120.44512047085711</v>
      </c>
      <c r="K203">
        <v>120.44512047085711</v>
      </c>
      <c r="M203">
        <v>146.150363328</v>
      </c>
      <c r="O203">
        <v>146.150363328</v>
      </c>
      <c r="Q203">
        <v>146.150363328</v>
      </c>
      <c r="S203">
        <v>153.98722047085715</v>
      </c>
      <c r="U203">
        <v>153.98722047085715</v>
      </c>
      <c r="W203">
        <v>155.041787328</v>
      </c>
      <c r="Y203">
        <v>155.041787328</v>
      </c>
      <c r="AA203">
        <v>155.041787328</v>
      </c>
      <c r="AC203">
        <v>162.87864447085715</v>
      </c>
      <c r="AE203">
        <v>162.87864447085715</v>
      </c>
      <c r="AG203">
        <v>176.591387328</v>
      </c>
      <c r="AI203">
        <v>176.591387328</v>
      </c>
      <c r="AK203">
        <v>176.591387328</v>
      </c>
      <c r="AM203">
        <v>184.42824447085715</v>
      </c>
      <c r="AO203">
        <v>184.42824447085715</v>
      </c>
      <c r="AQ203" s="366">
        <v>0</v>
      </c>
      <c r="AR203" s="366">
        <v>0</v>
      </c>
      <c r="AS203" s="366">
        <v>0</v>
      </c>
      <c r="AT203" s="366">
        <v>0</v>
      </c>
      <c r="AU203" s="366">
        <v>0</v>
      </c>
      <c r="AV203" s="366">
        <v>0</v>
      </c>
      <c r="AW203" s="366">
        <v>0</v>
      </c>
      <c r="AX203" s="366">
        <v>0</v>
      </c>
      <c r="AY203" s="366">
        <v>0</v>
      </c>
      <c r="AZ203" s="366">
        <v>0</v>
      </c>
      <c r="BH203" s="44"/>
      <c r="BI203" s="44"/>
      <c r="BJ203" s="44"/>
      <c r="BR203" s="44"/>
      <c r="BS203" s="44"/>
      <c r="BT203" s="44"/>
      <c r="CH203" s="33"/>
    </row>
    <row r="204" spans="1:86">
      <c r="A204">
        <v>203</v>
      </c>
      <c r="B204" t="s">
        <v>928</v>
      </c>
      <c r="C204">
        <v>108.369215928</v>
      </c>
      <c r="E204">
        <v>108.369215928</v>
      </c>
      <c r="G204">
        <v>108.369215928</v>
      </c>
      <c r="I204">
        <v>116.20607307085716</v>
      </c>
      <c r="K204">
        <v>116.20607307085716</v>
      </c>
      <c r="M204">
        <v>141.91131592799999</v>
      </c>
      <c r="O204">
        <v>141.91131592799999</v>
      </c>
      <c r="Q204">
        <v>141.91131592799999</v>
      </c>
      <c r="S204">
        <v>149.74817307085715</v>
      </c>
      <c r="U204">
        <v>149.74817307085715</v>
      </c>
      <c r="W204">
        <v>150.75353992799998</v>
      </c>
      <c r="Y204">
        <v>150.75353992799998</v>
      </c>
      <c r="AA204">
        <v>150.75353992799998</v>
      </c>
      <c r="AC204">
        <v>158.59039707085711</v>
      </c>
      <c r="AE204">
        <v>158.59039707085711</v>
      </c>
      <c r="AG204">
        <v>172.30313992800004</v>
      </c>
      <c r="AI204">
        <v>172.30313992800004</v>
      </c>
      <c r="AK204">
        <v>172.30313992800004</v>
      </c>
      <c r="AM204">
        <v>180.13999707085716</v>
      </c>
      <c r="AO204">
        <v>180.13999707085716</v>
      </c>
      <c r="AQ204" s="366">
        <v>0</v>
      </c>
      <c r="AR204" s="366">
        <v>0</v>
      </c>
      <c r="AS204" s="366">
        <v>0</v>
      </c>
      <c r="AT204" s="366">
        <v>0</v>
      </c>
      <c r="AU204" s="366">
        <v>0</v>
      </c>
      <c r="AV204" s="366">
        <v>0</v>
      </c>
      <c r="AW204" s="366">
        <v>0</v>
      </c>
      <c r="AX204" s="366">
        <v>0</v>
      </c>
      <c r="AY204" s="366">
        <v>0</v>
      </c>
      <c r="AZ204" s="366">
        <v>0</v>
      </c>
      <c r="BH204" s="44"/>
      <c r="BI204" s="44"/>
      <c r="BJ204" s="44"/>
      <c r="BR204" s="44"/>
      <c r="BS204" s="44"/>
      <c r="BT204" s="44"/>
      <c r="CH204" s="33"/>
    </row>
    <row r="205" spans="1:86">
      <c r="A205">
        <v>204</v>
      </c>
      <c r="B205" t="s">
        <v>929</v>
      </c>
      <c r="C205">
        <v>112.80506332799997</v>
      </c>
      <c r="E205">
        <v>112.80506332799997</v>
      </c>
      <c r="G205">
        <v>112.80506332799997</v>
      </c>
      <c r="I205">
        <v>120.64192047085713</v>
      </c>
      <c r="K205">
        <v>120.64192047085713</v>
      </c>
      <c r="M205">
        <v>146.34716332799999</v>
      </c>
      <c r="O205">
        <v>146.34716332799999</v>
      </c>
      <c r="Q205">
        <v>146.34716332799999</v>
      </c>
      <c r="S205">
        <v>154.18402047085715</v>
      </c>
      <c r="U205">
        <v>154.18402047085715</v>
      </c>
      <c r="W205">
        <v>155.23858732799999</v>
      </c>
      <c r="Y205">
        <v>155.23858732799999</v>
      </c>
      <c r="AA205">
        <v>155.23858732799999</v>
      </c>
      <c r="AC205">
        <v>163.07544447085715</v>
      </c>
      <c r="AE205">
        <v>163.07544447085715</v>
      </c>
      <c r="AG205">
        <v>176.78818732800002</v>
      </c>
      <c r="AI205">
        <v>176.78818732800002</v>
      </c>
      <c r="AK205">
        <v>176.78818732800002</v>
      </c>
      <c r="AM205">
        <v>184.62504447085715</v>
      </c>
      <c r="AO205">
        <v>184.62504447085715</v>
      </c>
      <c r="AQ205" s="366">
        <v>0</v>
      </c>
      <c r="AR205" s="366">
        <v>0</v>
      </c>
      <c r="AS205" s="366">
        <v>0</v>
      </c>
      <c r="AT205" s="366">
        <v>0</v>
      </c>
      <c r="AU205" s="366">
        <v>0</v>
      </c>
      <c r="AV205" s="366">
        <v>0</v>
      </c>
      <c r="AW205" s="366">
        <v>0</v>
      </c>
      <c r="AX205" s="366">
        <v>0</v>
      </c>
      <c r="AY205" s="366">
        <v>0</v>
      </c>
      <c r="AZ205" s="366">
        <v>0</v>
      </c>
      <c r="BH205" s="44"/>
      <c r="BI205" s="44"/>
      <c r="BJ205" s="44"/>
      <c r="BR205" s="44"/>
      <c r="BS205" s="44"/>
      <c r="BT205" s="44"/>
      <c r="CH205" s="33"/>
    </row>
    <row r="206" spans="1:86">
      <c r="A206">
        <v>205</v>
      </c>
      <c r="B206" t="s">
        <v>150</v>
      </c>
      <c r="C206">
        <v>123.2066330519401</v>
      </c>
      <c r="E206">
        <v>188.26309019479723</v>
      </c>
      <c r="G206">
        <v>249.5452044805115</v>
      </c>
      <c r="I206">
        <v>454.15601456454516</v>
      </c>
      <c r="K206">
        <v>545.01756162336869</v>
      </c>
      <c r="M206">
        <v>147.62354743054442</v>
      </c>
      <c r="O206">
        <v>212.68000457340153</v>
      </c>
      <c r="Q206">
        <v>273.96211885911583</v>
      </c>
      <c r="S206">
        <v>478.57292894314946</v>
      </c>
      <c r="U206">
        <v>569.43447600197305</v>
      </c>
      <c r="W206">
        <v>154.42424236664382</v>
      </c>
      <c r="Y206">
        <v>219.48069950950094</v>
      </c>
      <c r="AA206">
        <v>280.76281379521521</v>
      </c>
      <c r="AC206">
        <v>485.37362387924884</v>
      </c>
      <c r="AE206">
        <v>576.23517093807232</v>
      </c>
      <c r="AG206">
        <v>170.11123686290887</v>
      </c>
      <c r="AI206">
        <v>235.16769400576598</v>
      </c>
      <c r="AK206">
        <v>296.44980829148028</v>
      </c>
      <c r="AM206">
        <v>501.06061837551385</v>
      </c>
      <c r="AO206">
        <v>591.92216543433744</v>
      </c>
      <c r="AQ206" s="366">
        <v>0</v>
      </c>
      <c r="AR206" s="366">
        <v>0</v>
      </c>
      <c r="AS206" s="366">
        <v>0</v>
      </c>
      <c r="AT206" s="366">
        <v>0</v>
      </c>
      <c r="AU206" s="366">
        <v>0</v>
      </c>
      <c r="AV206" s="366">
        <v>0</v>
      </c>
      <c r="AW206" s="366">
        <v>0</v>
      </c>
      <c r="AX206" s="366">
        <v>0</v>
      </c>
      <c r="AY206" s="366">
        <v>0</v>
      </c>
      <c r="AZ206" s="366">
        <v>0</v>
      </c>
      <c r="BH206" s="44"/>
      <c r="BI206" s="44"/>
      <c r="BJ206" s="44"/>
      <c r="BR206" s="44"/>
      <c r="BS206" s="44"/>
      <c r="BT206" s="44"/>
      <c r="CH206" s="33"/>
    </row>
    <row r="207" spans="1:86">
      <c r="A207">
        <v>206</v>
      </c>
      <c r="B207" t="s">
        <v>151</v>
      </c>
      <c r="C207">
        <v>124.96501834614782</v>
      </c>
      <c r="E207">
        <v>190.02147548900493</v>
      </c>
      <c r="G207">
        <v>251.30358977471926</v>
      </c>
      <c r="I207">
        <v>455.91439985875286</v>
      </c>
      <c r="K207">
        <v>546.77594691757645</v>
      </c>
      <c r="M207">
        <v>148.96387283769306</v>
      </c>
      <c r="O207">
        <v>214.02032998055017</v>
      </c>
      <c r="Q207">
        <v>275.30244426626444</v>
      </c>
      <c r="S207">
        <v>479.91325435029808</v>
      </c>
      <c r="U207">
        <v>570.77480140912166</v>
      </c>
      <c r="W207">
        <v>155.70074707493004</v>
      </c>
      <c r="Y207">
        <v>220.75720421778715</v>
      </c>
      <c r="AA207">
        <v>282.03931850350142</v>
      </c>
      <c r="AC207">
        <v>486.65012858753511</v>
      </c>
      <c r="AE207">
        <v>577.51167564635864</v>
      </c>
      <c r="AG207">
        <v>171.11915304089527</v>
      </c>
      <c r="AI207">
        <v>236.17561018375238</v>
      </c>
      <c r="AK207">
        <v>297.45772446946671</v>
      </c>
      <c r="AM207">
        <v>502.06853455350034</v>
      </c>
      <c r="AO207">
        <v>592.93008161232387</v>
      </c>
      <c r="AQ207" s="366">
        <v>0</v>
      </c>
      <c r="AR207" s="366">
        <v>0</v>
      </c>
      <c r="AS207" s="366">
        <v>0</v>
      </c>
      <c r="AT207" s="366">
        <v>0</v>
      </c>
      <c r="AU207" s="366">
        <v>0</v>
      </c>
      <c r="AV207" s="366">
        <v>0</v>
      </c>
      <c r="AW207" s="366">
        <v>0</v>
      </c>
      <c r="AX207" s="366">
        <v>0</v>
      </c>
      <c r="AY207" s="366">
        <v>0</v>
      </c>
      <c r="AZ207" s="366">
        <v>0</v>
      </c>
      <c r="BH207" s="44"/>
      <c r="BI207" s="44"/>
      <c r="BJ207" s="44"/>
      <c r="BR207" s="44"/>
      <c r="BS207" s="44"/>
      <c r="BT207" s="44"/>
      <c r="CH207" s="33"/>
    </row>
    <row r="208" spans="1:86">
      <c r="A208">
        <v>207</v>
      </c>
      <c r="B208" t="s">
        <v>152</v>
      </c>
      <c r="C208">
        <v>126.8221330436336</v>
      </c>
      <c r="E208">
        <v>191.87859018649075</v>
      </c>
      <c r="G208">
        <v>253.160704472205</v>
      </c>
      <c r="I208">
        <v>457.77151455623863</v>
      </c>
      <c r="K208">
        <v>548.63306161506216</v>
      </c>
      <c r="M208">
        <v>150.45866990127482</v>
      </c>
      <c r="O208">
        <v>215.51512704413193</v>
      </c>
      <c r="Q208">
        <v>276.7972413298462</v>
      </c>
      <c r="S208">
        <v>481.40805141387983</v>
      </c>
      <c r="U208">
        <v>572.26959847270336</v>
      </c>
      <c r="W208">
        <v>157.14515309139961</v>
      </c>
      <c r="Y208">
        <v>222.20161023425672</v>
      </c>
      <c r="AA208">
        <v>283.48372451997102</v>
      </c>
      <c r="AC208">
        <v>488.09453460400465</v>
      </c>
      <c r="AE208">
        <v>578.95608166282818</v>
      </c>
      <c r="AG208">
        <v>172.33078293173233</v>
      </c>
      <c r="AI208">
        <v>237.38724007458944</v>
      </c>
      <c r="AK208">
        <v>298.66935436030371</v>
      </c>
      <c r="AM208">
        <v>503.28016444433734</v>
      </c>
      <c r="AO208">
        <v>594.14171150316088</v>
      </c>
      <c r="AQ208" s="366">
        <v>0</v>
      </c>
      <c r="AR208" s="366">
        <v>0</v>
      </c>
      <c r="AS208" s="366">
        <v>0</v>
      </c>
      <c r="AT208" s="366">
        <v>0</v>
      </c>
      <c r="AU208" s="366">
        <v>0</v>
      </c>
      <c r="AV208" s="366">
        <v>0</v>
      </c>
      <c r="AW208" s="366">
        <v>0</v>
      </c>
      <c r="AX208" s="366">
        <v>0</v>
      </c>
      <c r="AY208" s="366">
        <v>0</v>
      </c>
      <c r="AZ208" s="366">
        <v>0</v>
      </c>
      <c r="BH208" s="44"/>
      <c r="BI208" s="44"/>
      <c r="BJ208" s="44"/>
      <c r="BR208" s="44"/>
      <c r="BS208" s="44"/>
      <c r="BT208" s="44"/>
      <c r="CH208" s="33"/>
    </row>
    <row r="209" spans="1:86">
      <c r="A209">
        <v>208</v>
      </c>
      <c r="B209" t="s">
        <v>153</v>
      </c>
      <c r="C209">
        <v>130.76285827361511</v>
      </c>
      <c r="E209">
        <v>195.81931541647222</v>
      </c>
      <c r="G209">
        <v>257.10142970218652</v>
      </c>
      <c r="I209">
        <v>461.71223978622015</v>
      </c>
      <c r="K209">
        <v>552.57378684504374</v>
      </c>
      <c r="M209">
        <v>153.8026385678111</v>
      </c>
      <c r="O209">
        <v>218.85909571066821</v>
      </c>
      <c r="Q209">
        <v>280.14120999638249</v>
      </c>
      <c r="S209">
        <v>484.75202008041612</v>
      </c>
      <c r="U209">
        <v>575.61356713923965</v>
      </c>
      <c r="W209">
        <v>160.41914872449857</v>
      </c>
      <c r="Y209">
        <v>225.47560586735568</v>
      </c>
      <c r="AA209">
        <v>286.75772015306995</v>
      </c>
      <c r="AC209">
        <v>491.36853023710358</v>
      </c>
      <c r="AE209">
        <v>582.23007729592712</v>
      </c>
      <c r="AG209">
        <v>175.22138380899852</v>
      </c>
      <c r="AI209">
        <v>240.27784095185564</v>
      </c>
      <c r="AK209">
        <v>301.55995523756997</v>
      </c>
      <c r="AM209">
        <v>506.1707653216036</v>
      </c>
      <c r="AO209">
        <v>597.03231238042713</v>
      </c>
      <c r="AQ209" s="366">
        <v>0</v>
      </c>
      <c r="AR209" s="366">
        <v>0</v>
      </c>
      <c r="AS209" s="366">
        <v>0</v>
      </c>
      <c r="AT209" s="366">
        <v>0</v>
      </c>
      <c r="AU209" s="366">
        <v>0</v>
      </c>
      <c r="AV209" s="366">
        <v>0</v>
      </c>
      <c r="AW209" s="366">
        <v>0</v>
      </c>
      <c r="AX209" s="366">
        <v>0</v>
      </c>
      <c r="AY209" s="366">
        <v>0</v>
      </c>
      <c r="AZ209" s="366">
        <v>0</v>
      </c>
      <c r="BH209" s="44"/>
      <c r="BI209" s="44"/>
      <c r="BJ209" s="44"/>
      <c r="BR209" s="44"/>
      <c r="BS209" s="44"/>
      <c r="BT209" s="44"/>
      <c r="CH209" s="33"/>
    </row>
    <row r="210" spans="1:86">
      <c r="A210">
        <v>209</v>
      </c>
      <c r="B210" t="s">
        <v>154</v>
      </c>
      <c r="C210">
        <v>134.92610467518836</v>
      </c>
      <c r="E210">
        <v>199.98256181804547</v>
      </c>
      <c r="G210">
        <v>261.26467610375977</v>
      </c>
      <c r="I210">
        <v>465.8754861877934</v>
      </c>
      <c r="K210">
        <v>556.73703324661687</v>
      </c>
      <c r="M210">
        <v>157.49476303014836</v>
      </c>
      <c r="O210">
        <v>222.55122017300548</v>
      </c>
      <c r="Q210">
        <v>283.83333445871978</v>
      </c>
      <c r="S210">
        <v>488.44414454275341</v>
      </c>
      <c r="U210">
        <v>579.305691601577</v>
      </c>
      <c r="W210">
        <v>164.07156856121134</v>
      </c>
      <c r="Y210">
        <v>229.12802570406845</v>
      </c>
      <c r="AA210">
        <v>290.41013998978275</v>
      </c>
      <c r="AC210">
        <v>495.02095007381638</v>
      </c>
      <c r="AE210">
        <v>585.88249713263997</v>
      </c>
      <c r="AG210">
        <v>178.57112464404594</v>
      </c>
      <c r="AI210">
        <v>243.62758178690308</v>
      </c>
      <c r="AK210">
        <v>304.90969607261735</v>
      </c>
      <c r="AM210">
        <v>509.52050615665092</v>
      </c>
      <c r="AO210">
        <v>600.38205321547446</v>
      </c>
      <c r="AQ210" s="366">
        <v>0</v>
      </c>
      <c r="AR210" s="366">
        <v>0</v>
      </c>
      <c r="AS210" s="366">
        <v>0</v>
      </c>
      <c r="AT210" s="366">
        <v>0</v>
      </c>
      <c r="AU210" s="366">
        <v>0</v>
      </c>
      <c r="AV210" s="366">
        <v>0</v>
      </c>
      <c r="AW210" s="366">
        <v>0</v>
      </c>
      <c r="AX210" s="366">
        <v>0</v>
      </c>
      <c r="AY210" s="366">
        <v>0</v>
      </c>
      <c r="AZ210" s="366">
        <v>0</v>
      </c>
      <c r="BH210" s="44"/>
      <c r="BI210" s="44"/>
      <c r="BJ210" s="44"/>
      <c r="BR210" s="44"/>
      <c r="BS210" s="44"/>
      <c r="BT210" s="44"/>
      <c r="CH210" s="33"/>
    </row>
    <row r="211" spans="1:86">
      <c r="A211">
        <v>210</v>
      </c>
      <c r="B211" t="s">
        <v>155</v>
      </c>
      <c r="C211">
        <v>139.24829400911159</v>
      </c>
      <c r="E211">
        <v>204.3047511519687</v>
      </c>
      <c r="G211">
        <v>265.586865437683</v>
      </c>
      <c r="I211">
        <v>470.19767552171663</v>
      </c>
      <c r="K211">
        <v>561.05922258054022</v>
      </c>
      <c r="M211">
        <v>161.43556901210655</v>
      </c>
      <c r="O211">
        <v>226.49202615496367</v>
      </c>
      <c r="Q211">
        <v>287.77414044067797</v>
      </c>
      <c r="S211">
        <v>492.3849505247116</v>
      </c>
      <c r="U211">
        <v>583.24649758353507</v>
      </c>
      <c r="W211">
        <v>167.99429010523733</v>
      </c>
      <c r="Y211">
        <v>233.05074724809444</v>
      </c>
      <c r="AA211">
        <v>294.33286153380874</v>
      </c>
      <c r="AC211">
        <v>498.94367161784231</v>
      </c>
      <c r="AE211">
        <v>589.80521867666585</v>
      </c>
      <c r="AG211">
        <v>182.24882102025279</v>
      </c>
      <c r="AI211">
        <v>247.3052781631099</v>
      </c>
      <c r="AK211">
        <v>308.58739244882418</v>
      </c>
      <c r="AM211">
        <v>513.19820253285786</v>
      </c>
      <c r="AO211">
        <v>604.05974959168134</v>
      </c>
      <c r="AQ211" s="366">
        <v>0</v>
      </c>
      <c r="AR211" s="366">
        <v>0</v>
      </c>
      <c r="AS211" s="366">
        <v>0</v>
      </c>
      <c r="AT211" s="366">
        <v>0</v>
      </c>
      <c r="AU211" s="366">
        <v>0</v>
      </c>
      <c r="AV211" s="366">
        <v>0</v>
      </c>
      <c r="AW211" s="366">
        <v>0</v>
      </c>
      <c r="AX211" s="366">
        <v>0</v>
      </c>
      <c r="AY211" s="366">
        <v>0</v>
      </c>
      <c r="AZ211" s="366">
        <v>0</v>
      </c>
      <c r="BH211" s="44"/>
      <c r="BI211" s="44"/>
      <c r="BJ211" s="44"/>
      <c r="BR211" s="44"/>
      <c r="BS211" s="44"/>
      <c r="BT211" s="44"/>
      <c r="CH211" s="33"/>
    </row>
    <row r="212" spans="1:86">
      <c r="A212">
        <v>211</v>
      </c>
      <c r="B212" t="s">
        <v>156</v>
      </c>
      <c r="C212">
        <v>143.68796244820001</v>
      </c>
      <c r="E212">
        <v>208.74441959105715</v>
      </c>
      <c r="G212">
        <v>270.0265338767714</v>
      </c>
      <c r="I212">
        <v>474.63734396080503</v>
      </c>
      <c r="K212">
        <v>565.49889101962856</v>
      </c>
      <c r="M212">
        <v>165.56018236419581</v>
      </c>
      <c r="O212">
        <v>230.61663950705292</v>
      </c>
      <c r="Q212">
        <v>291.8987537927672</v>
      </c>
      <c r="S212">
        <v>496.50956387680088</v>
      </c>
      <c r="U212">
        <v>587.37111093562442</v>
      </c>
      <c r="W212">
        <v>172.1167990964324</v>
      </c>
      <c r="Y212">
        <v>237.17325623928951</v>
      </c>
      <c r="AA212">
        <v>298.45537052500384</v>
      </c>
      <c r="AC212">
        <v>503.06618060903747</v>
      </c>
      <c r="AE212">
        <v>593.92772766786106</v>
      </c>
      <c r="AG212">
        <v>186.1689183823967</v>
      </c>
      <c r="AI212">
        <v>251.22537552525381</v>
      </c>
      <c r="AK212">
        <v>312.50748981096814</v>
      </c>
      <c r="AM212">
        <v>517.11829989500177</v>
      </c>
      <c r="AO212">
        <v>607.97984695382524</v>
      </c>
      <c r="AQ212" s="366">
        <v>0</v>
      </c>
      <c r="AR212" s="366">
        <v>0</v>
      </c>
      <c r="AS212" s="366">
        <v>0</v>
      </c>
      <c r="AT212" s="366">
        <v>0</v>
      </c>
      <c r="AU212" s="366">
        <v>0</v>
      </c>
      <c r="AV212" s="366">
        <v>0</v>
      </c>
      <c r="AW212" s="366">
        <v>0</v>
      </c>
      <c r="AX212" s="366">
        <v>0</v>
      </c>
      <c r="AY212" s="366">
        <v>0</v>
      </c>
      <c r="AZ212" s="366">
        <v>0</v>
      </c>
      <c r="BH212" s="44"/>
      <c r="BI212" s="44"/>
      <c r="BJ212" s="44"/>
      <c r="BR212" s="44"/>
      <c r="BS212" s="44"/>
      <c r="BT212" s="44"/>
      <c r="CH212" s="33"/>
    </row>
    <row r="213" spans="1:86">
      <c r="A213">
        <v>212</v>
      </c>
      <c r="B213" t="s">
        <v>157</v>
      </c>
      <c r="C213">
        <v>148.216914723488</v>
      </c>
      <c r="E213">
        <v>213.27337186634512</v>
      </c>
      <c r="G213">
        <v>274.55548615205942</v>
      </c>
      <c r="I213">
        <v>479.16629623609305</v>
      </c>
      <c r="K213">
        <v>570.02784329491658</v>
      </c>
      <c r="M213">
        <v>169.82448887366812</v>
      </c>
      <c r="O213">
        <v>234.88094601652523</v>
      </c>
      <c r="Q213">
        <v>296.1630603022395</v>
      </c>
      <c r="S213">
        <v>500.77387038627313</v>
      </c>
      <c r="U213">
        <v>591.63541744509666</v>
      </c>
      <c r="W213">
        <v>176.39114606496565</v>
      </c>
      <c r="Y213">
        <v>241.44760320782277</v>
      </c>
      <c r="AA213">
        <v>302.72971749353707</v>
      </c>
      <c r="AC213">
        <v>507.3405275775707</v>
      </c>
      <c r="AE213">
        <v>598.20207463639417</v>
      </c>
      <c r="AG213">
        <v>190.27323990842569</v>
      </c>
      <c r="AI213">
        <v>255.32969705128284</v>
      </c>
      <c r="AK213">
        <v>316.61181133699711</v>
      </c>
      <c r="AM213">
        <v>521.22262142103068</v>
      </c>
      <c r="AO213">
        <v>612.08416847985427</v>
      </c>
      <c r="AQ213" s="366">
        <v>0</v>
      </c>
      <c r="AR213" s="366">
        <v>0</v>
      </c>
      <c r="AS213" s="366">
        <v>0</v>
      </c>
      <c r="AT213" s="366">
        <v>0</v>
      </c>
      <c r="AU213" s="366">
        <v>0</v>
      </c>
      <c r="AV213" s="366">
        <v>0</v>
      </c>
      <c r="AW213" s="366">
        <v>0</v>
      </c>
      <c r="AX213" s="366">
        <v>0</v>
      </c>
      <c r="AY213" s="366">
        <v>0</v>
      </c>
      <c r="AZ213" s="366">
        <v>0</v>
      </c>
      <c r="BH213" s="44"/>
      <c r="BI213" s="44"/>
      <c r="BJ213" s="44"/>
      <c r="BR213" s="44"/>
      <c r="BS213" s="44"/>
      <c r="BT213" s="44"/>
      <c r="CH213" s="33"/>
    </row>
    <row r="214" spans="1:86">
      <c r="A214">
        <v>213</v>
      </c>
      <c r="B214" t="s">
        <v>158</v>
      </c>
      <c r="C214">
        <v>434.02521856739457</v>
      </c>
      <c r="E214">
        <v>434.02521856739457</v>
      </c>
      <c r="G214">
        <v>434.02521856739457</v>
      </c>
      <c r="I214">
        <v>441.8620757102517</v>
      </c>
      <c r="K214">
        <v>441.8620757102517</v>
      </c>
      <c r="M214">
        <v>459.09455264641997</v>
      </c>
      <c r="O214">
        <v>459.09455264641997</v>
      </c>
      <c r="Q214">
        <v>459.09455264641997</v>
      </c>
      <c r="S214">
        <v>466.93140978927715</v>
      </c>
      <c r="U214">
        <v>466.93140978927715</v>
      </c>
      <c r="W214">
        <v>466.14148320671325</v>
      </c>
      <c r="Y214">
        <v>466.14148320671325</v>
      </c>
      <c r="AA214">
        <v>466.14148320671325</v>
      </c>
      <c r="AC214">
        <v>473.97834034957037</v>
      </c>
      <c r="AE214">
        <v>473.97834034957037</v>
      </c>
      <c r="AG214">
        <v>482.24763403416188</v>
      </c>
      <c r="AI214">
        <v>482.24763403416188</v>
      </c>
      <c r="AK214">
        <v>482.24763403416188</v>
      </c>
      <c r="AM214">
        <v>490.084491177019</v>
      </c>
      <c r="AO214">
        <v>490.084491177019</v>
      </c>
      <c r="AQ214" s="366">
        <v>0</v>
      </c>
      <c r="AR214" s="366">
        <v>0</v>
      </c>
      <c r="AS214" s="366">
        <v>0</v>
      </c>
      <c r="AT214" s="366">
        <v>0</v>
      </c>
      <c r="AU214" s="366">
        <v>0</v>
      </c>
      <c r="AV214" s="366">
        <v>0</v>
      </c>
      <c r="AW214" s="366">
        <v>0</v>
      </c>
      <c r="AX214" s="366">
        <v>0</v>
      </c>
      <c r="AY214" s="366">
        <v>0</v>
      </c>
      <c r="AZ214" s="366">
        <v>0</v>
      </c>
      <c r="BH214" s="44"/>
      <c r="BI214" s="44"/>
      <c r="BJ214" s="44"/>
      <c r="BR214" s="44"/>
      <c r="BS214" s="44"/>
      <c r="BT214" s="44"/>
      <c r="CH214" s="33"/>
    </row>
    <row r="215" spans="1:86">
      <c r="A215">
        <v>214</v>
      </c>
      <c r="B215" t="s">
        <v>159</v>
      </c>
      <c r="C215">
        <v>436.41724913973974</v>
      </c>
      <c r="E215">
        <v>436.41724913973974</v>
      </c>
      <c r="G215">
        <v>436.41724913973974</v>
      </c>
      <c r="I215">
        <v>444.25410628259687</v>
      </c>
      <c r="K215">
        <v>444.25410628259687</v>
      </c>
      <c r="M215">
        <v>461.13432887818237</v>
      </c>
      <c r="O215">
        <v>461.13432887818237</v>
      </c>
      <c r="Q215">
        <v>461.13432887818237</v>
      </c>
      <c r="S215">
        <v>468.9711860210395</v>
      </c>
      <c r="U215">
        <v>468.9711860210395</v>
      </c>
      <c r="W215">
        <v>468.14559288117351</v>
      </c>
      <c r="Y215">
        <v>468.14559288117351</v>
      </c>
      <c r="AA215">
        <v>468.14559288117351</v>
      </c>
      <c r="AC215">
        <v>475.98245002403064</v>
      </c>
      <c r="AE215">
        <v>475.98245002403064</v>
      </c>
      <c r="AG215">
        <v>484.02543288914984</v>
      </c>
      <c r="AI215">
        <v>484.02543288914984</v>
      </c>
      <c r="AK215">
        <v>484.02543288914984</v>
      </c>
      <c r="AM215">
        <v>491.86229003200697</v>
      </c>
      <c r="AO215">
        <v>491.86229003200697</v>
      </c>
      <c r="AQ215" s="366">
        <v>0</v>
      </c>
      <c r="AR215" s="366">
        <v>0</v>
      </c>
      <c r="AS215" s="366">
        <v>0</v>
      </c>
      <c r="AT215" s="366">
        <v>0</v>
      </c>
      <c r="AU215" s="366">
        <v>0</v>
      </c>
      <c r="AV215" s="366">
        <v>0</v>
      </c>
      <c r="AW215" s="366">
        <v>0</v>
      </c>
      <c r="AX215" s="366">
        <v>0</v>
      </c>
      <c r="AY215" s="366">
        <v>0</v>
      </c>
      <c r="AZ215" s="366">
        <v>0</v>
      </c>
      <c r="BH215" s="44"/>
      <c r="BI215" s="44"/>
      <c r="BJ215" s="44"/>
      <c r="BR215" s="44"/>
      <c r="BS215" s="44"/>
      <c r="BT215" s="44"/>
      <c r="CH215" s="33"/>
    </row>
    <row r="216" spans="1:86">
      <c r="A216">
        <v>215</v>
      </c>
      <c r="B216" t="s">
        <v>160</v>
      </c>
      <c r="C216">
        <v>438.89654519730624</v>
      </c>
      <c r="E216">
        <v>438.89654519730624</v>
      </c>
      <c r="G216">
        <v>438.89654519730624</v>
      </c>
      <c r="I216">
        <v>446.73340234016337</v>
      </c>
      <c r="K216">
        <v>446.73340234016337</v>
      </c>
      <c r="M216">
        <v>463.31064036290906</v>
      </c>
      <c r="O216">
        <v>463.31064036290906</v>
      </c>
      <c r="Q216">
        <v>463.31064036290906</v>
      </c>
      <c r="S216">
        <v>471.14749750576613</v>
      </c>
      <c r="U216">
        <v>471.14749750576613</v>
      </c>
      <c r="W216">
        <v>470.29810808267473</v>
      </c>
      <c r="Y216">
        <v>470.29810808267473</v>
      </c>
      <c r="AA216">
        <v>470.29810808267473</v>
      </c>
      <c r="AC216">
        <v>478.13496522553186</v>
      </c>
      <c r="AE216">
        <v>478.13496522553186</v>
      </c>
      <c r="AG216">
        <v>485.98329133538329</v>
      </c>
      <c r="AI216">
        <v>485.98329133538329</v>
      </c>
      <c r="AK216">
        <v>485.98329133538329</v>
      </c>
      <c r="AM216">
        <v>493.82014847824041</v>
      </c>
      <c r="AO216">
        <v>493.82014847824041</v>
      </c>
      <c r="AQ216" s="366">
        <v>0</v>
      </c>
      <c r="AR216" s="366">
        <v>0</v>
      </c>
      <c r="AS216" s="366">
        <v>0</v>
      </c>
      <c r="AT216" s="366">
        <v>0</v>
      </c>
      <c r="AU216" s="366">
        <v>0</v>
      </c>
      <c r="AV216" s="366">
        <v>0</v>
      </c>
      <c r="AW216" s="366">
        <v>0</v>
      </c>
      <c r="AX216" s="366">
        <v>0</v>
      </c>
      <c r="AY216" s="366">
        <v>0</v>
      </c>
      <c r="AZ216" s="366">
        <v>0</v>
      </c>
      <c r="BH216" s="44"/>
      <c r="BI216" s="44"/>
      <c r="BJ216" s="44"/>
      <c r="BR216" s="44"/>
      <c r="BS216" s="44"/>
      <c r="BT216" s="44"/>
      <c r="CH216" s="33"/>
    </row>
    <row r="217" spans="1:86">
      <c r="A217">
        <v>216</v>
      </c>
      <c r="B217" t="s">
        <v>161</v>
      </c>
      <c r="C217">
        <v>444.05268531926021</v>
      </c>
      <c r="E217">
        <v>444.05268531926021</v>
      </c>
      <c r="G217">
        <v>444.05268531926021</v>
      </c>
      <c r="I217">
        <v>451.88954246211739</v>
      </c>
      <c r="K217">
        <v>451.88954246211739</v>
      </c>
      <c r="M217">
        <v>467.97234620763089</v>
      </c>
      <c r="O217">
        <v>467.97234620763089</v>
      </c>
      <c r="Q217">
        <v>467.97234620763089</v>
      </c>
      <c r="S217">
        <v>475.80920335048796</v>
      </c>
      <c r="U217">
        <v>475.80920335048796</v>
      </c>
      <c r="W217">
        <v>474.93909279789835</v>
      </c>
      <c r="Y217">
        <v>474.93909279789835</v>
      </c>
      <c r="AA217">
        <v>474.93909279789835</v>
      </c>
      <c r="AC217">
        <v>482.77594994075548</v>
      </c>
      <c r="AE217">
        <v>482.77594994075548</v>
      </c>
      <c r="AG217">
        <v>490.30661970527842</v>
      </c>
      <c r="AI217">
        <v>490.30661970527842</v>
      </c>
      <c r="AK217">
        <v>490.30661970527842</v>
      </c>
      <c r="AM217">
        <v>498.14347684813561</v>
      </c>
      <c r="AO217">
        <v>498.14347684813561</v>
      </c>
      <c r="AQ217" s="366">
        <v>0</v>
      </c>
      <c r="AR217" s="366">
        <v>0</v>
      </c>
      <c r="AS217" s="366">
        <v>0</v>
      </c>
      <c r="AT217" s="366">
        <v>0</v>
      </c>
      <c r="AU217" s="366">
        <v>0</v>
      </c>
      <c r="AV217" s="366">
        <v>0</v>
      </c>
      <c r="AW217" s="366">
        <v>0</v>
      </c>
      <c r="AX217" s="366">
        <v>0</v>
      </c>
      <c r="AY217" s="366">
        <v>0</v>
      </c>
      <c r="AZ217" s="366">
        <v>0</v>
      </c>
      <c r="BH217" s="44"/>
      <c r="BI217" s="44"/>
      <c r="BJ217" s="44"/>
      <c r="BR217" s="44"/>
      <c r="BS217" s="44"/>
      <c r="BT217" s="44"/>
      <c r="CH217" s="33"/>
    </row>
    <row r="218" spans="1:86">
      <c r="A218">
        <v>217</v>
      </c>
      <c r="B218" t="s">
        <v>162</v>
      </c>
      <c r="C218">
        <v>461.83048767967728</v>
      </c>
      <c r="E218">
        <v>461.83048767967728</v>
      </c>
      <c r="G218">
        <v>461.83048767967728</v>
      </c>
      <c r="I218">
        <v>469.66734482253446</v>
      </c>
      <c r="K218">
        <v>469.66734482253446</v>
      </c>
      <c r="M218">
        <v>485.36379323020083</v>
      </c>
      <c r="O218">
        <v>485.36379323020083</v>
      </c>
      <c r="Q218">
        <v>485.36379323020083</v>
      </c>
      <c r="S218">
        <v>493.20065037305795</v>
      </c>
      <c r="U218">
        <v>493.20065037305795</v>
      </c>
      <c r="W218">
        <v>492.33585751135007</v>
      </c>
      <c r="Y218">
        <v>492.33585751135007</v>
      </c>
      <c r="AA218">
        <v>492.33585751135007</v>
      </c>
      <c r="AC218">
        <v>500.1727146542072</v>
      </c>
      <c r="AE218">
        <v>500.1727146542072</v>
      </c>
      <c r="AG218">
        <v>507.455164927748</v>
      </c>
      <c r="AI218">
        <v>507.455164927748</v>
      </c>
      <c r="AK218">
        <v>507.455164927748</v>
      </c>
      <c r="AM218">
        <v>515.29202207060519</v>
      </c>
      <c r="AO218">
        <v>515.29202207060519</v>
      </c>
      <c r="AQ218" s="366">
        <v>0</v>
      </c>
      <c r="AR218" s="366">
        <v>0</v>
      </c>
      <c r="AS218" s="366">
        <v>0</v>
      </c>
      <c r="AT218" s="366">
        <v>0</v>
      </c>
      <c r="AU218" s="366">
        <v>0</v>
      </c>
      <c r="AV218" s="366">
        <v>0</v>
      </c>
      <c r="AW218" s="366">
        <v>0</v>
      </c>
      <c r="AX218" s="366">
        <v>0</v>
      </c>
      <c r="AY218" s="366">
        <v>0</v>
      </c>
      <c r="AZ218" s="366">
        <v>0</v>
      </c>
      <c r="BH218" s="44"/>
      <c r="BI218" s="44"/>
      <c r="BJ218" s="44"/>
      <c r="BR218" s="44"/>
      <c r="BS218" s="44"/>
      <c r="BT218" s="44"/>
      <c r="CH218" s="33"/>
    </row>
    <row r="219" spans="1:86">
      <c r="A219">
        <v>218</v>
      </c>
      <c r="B219" t="s">
        <v>163</v>
      </c>
      <c r="C219">
        <v>467.31289952600542</v>
      </c>
      <c r="E219">
        <v>467.31289952600542</v>
      </c>
      <c r="G219">
        <v>467.31289952600542</v>
      </c>
      <c r="I219">
        <v>475.14975666886255</v>
      </c>
      <c r="K219">
        <v>475.14975666886255</v>
      </c>
      <c r="M219">
        <v>490.53598259895898</v>
      </c>
      <c r="O219">
        <v>490.53598259895898</v>
      </c>
      <c r="Q219">
        <v>490.53598259895898</v>
      </c>
      <c r="S219">
        <v>498.37283974181611</v>
      </c>
      <c r="U219">
        <v>498.37283974181611</v>
      </c>
      <c r="W219">
        <v>497.53170681125465</v>
      </c>
      <c r="Y219">
        <v>497.53170681125465</v>
      </c>
      <c r="AA219">
        <v>497.53170681125465</v>
      </c>
      <c r="AC219">
        <v>505.36856395411183</v>
      </c>
      <c r="AE219">
        <v>505.36856395411183</v>
      </c>
      <c r="AG219">
        <v>512.45170737737669</v>
      </c>
      <c r="AI219">
        <v>512.45170737737669</v>
      </c>
      <c r="AK219">
        <v>512.45170737737669</v>
      </c>
      <c r="AM219">
        <v>520.28856452023376</v>
      </c>
      <c r="AO219">
        <v>520.28856452023376</v>
      </c>
      <c r="AQ219" s="366">
        <v>0</v>
      </c>
      <c r="AR219" s="366">
        <v>0</v>
      </c>
      <c r="AS219" s="366">
        <v>0</v>
      </c>
      <c r="AT219" s="366">
        <v>0</v>
      </c>
      <c r="AU219" s="366">
        <v>0</v>
      </c>
      <c r="AV219" s="366">
        <v>0</v>
      </c>
      <c r="AW219" s="366">
        <v>0</v>
      </c>
      <c r="AX219" s="366">
        <v>0</v>
      </c>
      <c r="AY219" s="366">
        <v>0</v>
      </c>
      <c r="AZ219" s="366">
        <v>0</v>
      </c>
      <c r="BH219" s="44"/>
      <c r="BI219" s="44"/>
      <c r="BJ219" s="44"/>
      <c r="BR219" s="44"/>
      <c r="BS219" s="44"/>
      <c r="BT219" s="44"/>
      <c r="CH219" s="33"/>
    </row>
    <row r="220" spans="1:86">
      <c r="A220">
        <v>219</v>
      </c>
      <c r="B220" t="s">
        <v>164</v>
      </c>
      <c r="C220">
        <v>472.89387342758926</v>
      </c>
      <c r="E220">
        <v>472.89387342758926</v>
      </c>
      <c r="G220">
        <v>472.89387342758926</v>
      </c>
      <c r="I220">
        <v>480.73073057044633</v>
      </c>
      <c r="K220">
        <v>480.73073057044633</v>
      </c>
      <c r="M220">
        <v>495.86238179205804</v>
      </c>
      <c r="O220">
        <v>495.86238179205804</v>
      </c>
      <c r="Q220">
        <v>495.86238179205804</v>
      </c>
      <c r="S220">
        <v>503.69923893491523</v>
      </c>
      <c r="U220">
        <v>503.69923893491523</v>
      </c>
      <c r="W220">
        <v>502.89517282376181</v>
      </c>
      <c r="Y220">
        <v>502.89517282376181</v>
      </c>
      <c r="AA220">
        <v>502.89517282376181</v>
      </c>
      <c r="AC220">
        <v>510.73202996661888</v>
      </c>
      <c r="AE220">
        <v>510.73202996661888</v>
      </c>
      <c r="AG220">
        <v>517.6516182416384</v>
      </c>
      <c r="AI220">
        <v>517.6516182416384</v>
      </c>
      <c r="AK220">
        <v>517.6516182416384</v>
      </c>
      <c r="AM220">
        <v>525.48847538449547</v>
      </c>
      <c r="AO220">
        <v>525.48847538449547</v>
      </c>
      <c r="AQ220" s="366">
        <v>0</v>
      </c>
      <c r="AR220" s="366">
        <v>0</v>
      </c>
      <c r="AS220" s="366">
        <v>0</v>
      </c>
      <c r="AT220" s="366">
        <v>0</v>
      </c>
      <c r="AU220" s="366">
        <v>0</v>
      </c>
      <c r="AV220" s="366">
        <v>0</v>
      </c>
      <c r="AW220" s="366">
        <v>0</v>
      </c>
      <c r="AX220" s="366">
        <v>0</v>
      </c>
      <c r="AY220" s="366">
        <v>0</v>
      </c>
      <c r="AZ220" s="366">
        <v>0</v>
      </c>
      <c r="BH220" s="44"/>
      <c r="BI220" s="44"/>
      <c r="BJ220" s="44"/>
      <c r="BR220" s="44"/>
      <c r="BS220" s="44"/>
      <c r="BT220" s="44"/>
      <c r="CH220" s="33"/>
    </row>
    <row r="221" spans="1:86">
      <c r="A221">
        <v>220</v>
      </c>
      <c r="B221" t="s">
        <v>165</v>
      </c>
      <c r="C221">
        <v>478.54907207848709</v>
      </c>
      <c r="E221">
        <v>478.54907207848709</v>
      </c>
      <c r="G221">
        <v>478.54907207848709</v>
      </c>
      <c r="I221">
        <v>486.38592922134427</v>
      </c>
      <c r="K221">
        <v>486.38592922134427</v>
      </c>
      <c r="M221">
        <v>501.3049127513201</v>
      </c>
      <c r="O221">
        <v>501.3049127513201</v>
      </c>
      <c r="Q221">
        <v>501.3049127513201</v>
      </c>
      <c r="S221">
        <v>509.14176989417723</v>
      </c>
      <c r="U221">
        <v>509.14176989417723</v>
      </c>
      <c r="W221">
        <v>508.38486701243158</v>
      </c>
      <c r="Y221">
        <v>508.38486701243158</v>
      </c>
      <c r="AA221">
        <v>508.38486701243158</v>
      </c>
      <c r="AC221">
        <v>516.22172415528871</v>
      </c>
      <c r="AE221">
        <v>516.22172415528871</v>
      </c>
      <c r="AG221">
        <v>523.00468104206254</v>
      </c>
      <c r="AI221">
        <v>523.00468104206254</v>
      </c>
      <c r="AK221">
        <v>523.00468104206254</v>
      </c>
      <c r="AM221">
        <v>530.84153818491961</v>
      </c>
      <c r="AO221">
        <v>530.84153818491961</v>
      </c>
      <c r="AQ221" s="366">
        <v>0</v>
      </c>
      <c r="AR221" s="366">
        <v>0</v>
      </c>
      <c r="AS221" s="366">
        <v>0</v>
      </c>
      <c r="AT221" s="366">
        <v>0</v>
      </c>
      <c r="AU221" s="366">
        <v>0</v>
      </c>
      <c r="AV221" s="366">
        <v>0</v>
      </c>
      <c r="AW221" s="366">
        <v>0</v>
      </c>
      <c r="AX221" s="366">
        <v>0</v>
      </c>
      <c r="AY221" s="366">
        <v>0</v>
      </c>
      <c r="AZ221" s="366">
        <v>0</v>
      </c>
      <c r="BH221" s="44"/>
      <c r="BI221" s="44"/>
      <c r="BJ221" s="44"/>
      <c r="BR221" s="44"/>
      <c r="BS221" s="44"/>
      <c r="BT221" s="44"/>
      <c r="CH221" s="33"/>
    </row>
    <row r="222" spans="1:86">
      <c r="A222">
        <v>221</v>
      </c>
      <c r="B222" t="s">
        <v>166</v>
      </c>
      <c r="C222">
        <v>90.407749284294269</v>
      </c>
      <c r="E222">
        <v>122.93597785572284</v>
      </c>
      <c r="G222">
        <v>153.57703499857996</v>
      </c>
      <c r="I222">
        <v>259.8008686120254</v>
      </c>
      <c r="K222">
        <v>319.80714214143711</v>
      </c>
      <c r="M222">
        <v>115.74895809155713</v>
      </c>
      <c r="O222">
        <v>148.27718666298568</v>
      </c>
      <c r="Q222">
        <v>178.91824380584282</v>
      </c>
      <c r="S222">
        <v>285.14207741928823</v>
      </c>
      <c r="U222">
        <v>345.1483509487</v>
      </c>
      <c r="W222">
        <v>122.50567382399997</v>
      </c>
      <c r="Y222">
        <v>155.03390239542853</v>
      </c>
      <c r="AA222">
        <v>185.67495953828566</v>
      </c>
      <c r="AC222">
        <v>291.89879315173107</v>
      </c>
      <c r="AE222">
        <v>351.90506668114284</v>
      </c>
      <c r="AG222">
        <v>138.7864944438476</v>
      </c>
      <c r="AI222">
        <v>171.3147230152762</v>
      </c>
      <c r="AK222">
        <v>201.95578015813331</v>
      </c>
      <c r="AM222">
        <v>308.17961377157872</v>
      </c>
      <c r="AO222">
        <v>368.18588730099043</v>
      </c>
      <c r="AQ222" s="366">
        <v>0</v>
      </c>
      <c r="AR222" s="366">
        <v>0</v>
      </c>
      <c r="AS222" s="366">
        <v>0</v>
      </c>
      <c r="AT222" s="366">
        <v>0</v>
      </c>
      <c r="AU222" s="366">
        <v>0</v>
      </c>
      <c r="AV222" s="366">
        <v>0</v>
      </c>
      <c r="AW222" s="366">
        <v>0</v>
      </c>
      <c r="AX222" s="366">
        <v>0</v>
      </c>
      <c r="AY222" s="366">
        <v>0</v>
      </c>
      <c r="AZ222" s="366">
        <v>0</v>
      </c>
      <c r="BH222" s="44"/>
      <c r="BI222" s="44"/>
      <c r="BJ222" s="44"/>
      <c r="BR222" s="44"/>
      <c r="BS222" s="44"/>
      <c r="BT222" s="44"/>
      <c r="CH222" s="33"/>
    </row>
    <row r="223" spans="1:86">
      <c r="A223">
        <v>222</v>
      </c>
      <c r="B223" t="s">
        <v>167</v>
      </c>
      <c r="C223">
        <v>91.433232437410084</v>
      </c>
      <c r="E223">
        <v>123.96146100883864</v>
      </c>
      <c r="G223">
        <v>154.60251815169579</v>
      </c>
      <c r="I223">
        <v>260.82635176514117</v>
      </c>
      <c r="K223">
        <v>320.83262529455288</v>
      </c>
      <c r="M223">
        <v>116.44720517037622</v>
      </c>
      <c r="O223">
        <v>148.97543374180478</v>
      </c>
      <c r="Q223">
        <v>179.61649088466194</v>
      </c>
      <c r="S223">
        <v>285.84032449810735</v>
      </c>
      <c r="U223">
        <v>345.84659802751906</v>
      </c>
      <c r="W223">
        <v>123.14968184861557</v>
      </c>
      <c r="Y223">
        <v>155.67791042004413</v>
      </c>
      <c r="AA223">
        <v>186.31896756290129</v>
      </c>
      <c r="AC223">
        <v>292.5428011763467</v>
      </c>
      <c r="AE223">
        <v>352.54907470575841</v>
      </c>
      <c r="AG223">
        <v>139.22026499058725</v>
      </c>
      <c r="AI223">
        <v>171.7484935620158</v>
      </c>
      <c r="AK223">
        <v>202.38955070487296</v>
      </c>
      <c r="AM223">
        <v>308.61338431831837</v>
      </c>
      <c r="AO223">
        <v>368.61965784773014</v>
      </c>
      <c r="AQ223" s="366">
        <v>0</v>
      </c>
      <c r="AR223" s="366">
        <v>0</v>
      </c>
      <c r="AS223" s="366">
        <v>0</v>
      </c>
      <c r="AT223" s="366">
        <v>0</v>
      </c>
      <c r="AU223" s="366">
        <v>0</v>
      </c>
      <c r="AV223" s="366">
        <v>0</v>
      </c>
      <c r="AW223" s="366">
        <v>0</v>
      </c>
      <c r="AX223" s="366">
        <v>0</v>
      </c>
      <c r="AY223" s="366">
        <v>0</v>
      </c>
      <c r="AZ223" s="366">
        <v>0</v>
      </c>
      <c r="BH223" s="44"/>
      <c r="BI223" s="44"/>
      <c r="BJ223" s="44"/>
      <c r="BR223" s="44"/>
      <c r="BS223" s="44"/>
      <c r="BT223" s="44"/>
      <c r="CH223" s="33"/>
    </row>
    <row r="224" spans="1:86">
      <c r="A224">
        <v>223</v>
      </c>
      <c r="B224" t="s">
        <v>168</v>
      </c>
      <c r="C224">
        <v>92.541270082796274</v>
      </c>
      <c r="E224">
        <v>125.06949865422483</v>
      </c>
      <c r="G224">
        <v>155.71055579708195</v>
      </c>
      <c r="I224">
        <v>261.93438941052739</v>
      </c>
      <c r="K224">
        <v>321.9406629399391</v>
      </c>
      <c r="M224">
        <v>117.27461670014502</v>
      </c>
      <c r="O224">
        <v>149.80284527157357</v>
      </c>
      <c r="Q224">
        <v>180.44390241443071</v>
      </c>
      <c r="S224">
        <v>286.66773602787612</v>
      </c>
      <c r="U224">
        <v>346.67400955728783</v>
      </c>
      <c r="W224">
        <v>123.93408378617293</v>
      </c>
      <c r="Y224">
        <v>156.46231235760152</v>
      </c>
      <c r="AA224">
        <v>187.10336950045863</v>
      </c>
      <c r="AC224">
        <v>293.32720311390403</v>
      </c>
      <c r="AE224">
        <v>353.33347664331581</v>
      </c>
      <c r="AG224">
        <v>139.8243746822474</v>
      </c>
      <c r="AI224">
        <v>172.35260325367594</v>
      </c>
      <c r="AK224">
        <v>202.9936603965331</v>
      </c>
      <c r="AM224">
        <v>309.21749400997851</v>
      </c>
      <c r="AO224">
        <v>369.22376753939028</v>
      </c>
      <c r="AQ224" s="366">
        <v>0</v>
      </c>
      <c r="AR224" s="366">
        <v>0</v>
      </c>
      <c r="AS224" s="366">
        <v>0</v>
      </c>
      <c r="AT224" s="366">
        <v>0</v>
      </c>
      <c r="AU224" s="366">
        <v>0</v>
      </c>
      <c r="AV224" s="366">
        <v>0</v>
      </c>
      <c r="AW224" s="366">
        <v>0</v>
      </c>
      <c r="AX224" s="366">
        <v>0</v>
      </c>
      <c r="AY224" s="366">
        <v>0</v>
      </c>
      <c r="AZ224" s="366">
        <v>0</v>
      </c>
      <c r="BH224" s="44"/>
      <c r="BI224" s="44"/>
      <c r="BJ224" s="44"/>
      <c r="BR224" s="44"/>
      <c r="BS224" s="44"/>
      <c r="BT224" s="44"/>
      <c r="CH224" s="33"/>
    </row>
    <row r="225" spans="1:86">
      <c r="A225">
        <v>224</v>
      </c>
      <c r="B225" t="s">
        <v>169</v>
      </c>
      <c r="C225">
        <v>94.943253028986319</v>
      </c>
      <c r="E225">
        <v>127.47148160041489</v>
      </c>
      <c r="G225">
        <v>158.11253874327201</v>
      </c>
      <c r="I225">
        <v>264.33637235671745</v>
      </c>
      <c r="K225">
        <v>324.34264588612916</v>
      </c>
      <c r="M225">
        <v>119.22031018452566</v>
      </c>
      <c r="O225">
        <v>151.7485387559542</v>
      </c>
      <c r="Q225">
        <v>182.38959589881136</v>
      </c>
      <c r="S225">
        <v>288.61342951225674</v>
      </c>
      <c r="U225">
        <v>348.61970304166857</v>
      </c>
      <c r="W225">
        <v>125.81904614609122</v>
      </c>
      <c r="Y225">
        <v>158.34727471751978</v>
      </c>
      <c r="AA225">
        <v>188.98833186037695</v>
      </c>
      <c r="AC225">
        <v>295.21216547382232</v>
      </c>
      <c r="AE225">
        <v>355.2184390032341</v>
      </c>
      <c r="AG225">
        <v>141.41618737693278</v>
      </c>
      <c r="AI225">
        <v>173.94441594836132</v>
      </c>
      <c r="AK225">
        <v>204.58547309121846</v>
      </c>
      <c r="AM225">
        <v>310.80930670466387</v>
      </c>
      <c r="AO225">
        <v>370.81558023407564</v>
      </c>
      <c r="AQ225" s="366">
        <v>0</v>
      </c>
      <c r="AR225" s="366">
        <v>0</v>
      </c>
      <c r="AS225" s="366">
        <v>0</v>
      </c>
      <c r="AT225" s="366">
        <v>0</v>
      </c>
      <c r="AU225" s="366">
        <v>0</v>
      </c>
      <c r="AV225" s="366">
        <v>0</v>
      </c>
      <c r="AW225" s="366">
        <v>0</v>
      </c>
      <c r="AX225" s="366">
        <v>0</v>
      </c>
      <c r="AY225" s="366">
        <v>0</v>
      </c>
      <c r="AZ225" s="366">
        <v>0</v>
      </c>
      <c r="BH225" s="44"/>
      <c r="BI225" s="44"/>
      <c r="BJ225" s="44"/>
      <c r="BR225" s="44"/>
      <c r="BS225" s="44"/>
      <c r="BT225" s="44"/>
      <c r="CH225" s="33"/>
    </row>
    <row r="226" spans="1:86">
      <c r="A226">
        <v>225</v>
      </c>
      <c r="B226" t="s">
        <v>170</v>
      </c>
      <c r="C226">
        <v>99.555673558296462</v>
      </c>
      <c r="E226">
        <v>174.52241641543932</v>
      </c>
      <c r="G226">
        <v>210.94535212972502</v>
      </c>
      <c r="I226">
        <v>266.91753574317045</v>
      </c>
      <c r="K226">
        <v>312.44670927258215</v>
      </c>
      <c r="M226">
        <v>123.47760586084556</v>
      </c>
      <c r="O226">
        <v>198.44434871798842</v>
      </c>
      <c r="Q226">
        <v>234.86728443227409</v>
      </c>
      <c r="S226">
        <v>290.83946804571951</v>
      </c>
      <c r="U226">
        <v>336.36864157513128</v>
      </c>
      <c r="W226">
        <v>130.0399836895125</v>
      </c>
      <c r="Y226">
        <v>205.00672654665536</v>
      </c>
      <c r="AA226">
        <v>241.42966226094106</v>
      </c>
      <c r="AC226">
        <v>297.40184587438648</v>
      </c>
      <c r="AE226">
        <v>342.93101940379819</v>
      </c>
      <c r="AG226">
        <v>145.40896989929104</v>
      </c>
      <c r="AI226">
        <v>220.37571275643387</v>
      </c>
      <c r="AK226">
        <v>256.79864847071957</v>
      </c>
      <c r="AM226">
        <v>312.77083208416497</v>
      </c>
      <c r="AO226">
        <v>358.30000561357673</v>
      </c>
      <c r="AQ226" s="366">
        <v>0</v>
      </c>
      <c r="AR226" s="366">
        <v>0</v>
      </c>
      <c r="AS226" s="366">
        <v>0</v>
      </c>
      <c r="AT226" s="366">
        <v>0</v>
      </c>
      <c r="AU226" s="366">
        <v>0</v>
      </c>
      <c r="AV226" s="366">
        <v>0</v>
      </c>
      <c r="AW226" s="366">
        <v>0</v>
      </c>
      <c r="AX226" s="366">
        <v>0</v>
      </c>
      <c r="AY226" s="366">
        <v>0</v>
      </c>
      <c r="AZ226" s="366">
        <v>0</v>
      </c>
      <c r="BH226" s="44"/>
      <c r="BI226" s="44"/>
      <c r="BJ226" s="44"/>
      <c r="BR226" s="44"/>
      <c r="BS226" s="44"/>
      <c r="BT226" s="44"/>
      <c r="CH226" s="33"/>
    </row>
    <row r="227" spans="1:86">
      <c r="A227">
        <v>226</v>
      </c>
      <c r="B227" t="s">
        <v>171</v>
      </c>
      <c r="C227">
        <v>102.26237447070348</v>
      </c>
      <c r="E227">
        <v>177.22911732784632</v>
      </c>
      <c r="G227">
        <v>213.65205304213202</v>
      </c>
      <c r="I227">
        <v>269.62423665557742</v>
      </c>
      <c r="K227">
        <v>315.15341018498918</v>
      </c>
      <c r="M227">
        <v>125.90005993957431</v>
      </c>
      <c r="O227">
        <v>200.86680279671714</v>
      </c>
      <c r="Q227">
        <v>237.28973851100287</v>
      </c>
      <c r="S227">
        <v>293.26192212444823</v>
      </c>
      <c r="U227">
        <v>338.79109565386005</v>
      </c>
      <c r="W227">
        <v>132.44315585781712</v>
      </c>
      <c r="Y227">
        <v>207.40989871495998</v>
      </c>
      <c r="AA227">
        <v>243.83283442924565</v>
      </c>
      <c r="AC227">
        <v>299.80501804269107</v>
      </c>
      <c r="AE227">
        <v>345.33419157210284</v>
      </c>
      <c r="AG227">
        <v>147.6295236397979</v>
      </c>
      <c r="AI227">
        <v>222.59626649694076</v>
      </c>
      <c r="AK227">
        <v>259.01920221122646</v>
      </c>
      <c r="AM227">
        <v>314.99138582467185</v>
      </c>
      <c r="AO227">
        <v>360.52055935408362</v>
      </c>
      <c r="AQ227" s="366">
        <v>0</v>
      </c>
      <c r="AR227" s="366">
        <v>0</v>
      </c>
      <c r="AS227" s="366">
        <v>0</v>
      </c>
      <c r="AT227" s="366">
        <v>0</v>
      </c>
      <c r="AU227" s="366">
        <v>0</v>
      </c>
      <c r="AV227" s="366">
        <v>0</v>
      </c>
      <c r="AW227" s="366">
        <v>0</v>
      </c>
      <c r="AX227" s="366">
        <v>0</v>
      </c>
      <c r="AY227" s="366">
        <v>0</v>
      </c>
      <c r="AZ227" s="366">
        <v>0</v>
      </c>
      <c r="BH227" s="44"/>
      <c r="BI227" s="44"/>
      <c r="BJ227" s="44"/>
      <c r="BR227" s="44"/>
      <c r="BS227" s="44"/>
      <c r="BT227" s="44"/>
      <c r="CH227" s="33"/>
    </row>
    <row r="228" spans="1:86">
      <c r="A228">
        <v>227</v>
      </c>
      <c r="B228" t="s">
        <v>172</v>
      </c>
      <c r="C228">
        <v>105.06043981201196</v>
      </c>
      <c r="E228">
        <v>180.02718266915483</v>
      </c>
      <c r="G228">
        <v>216.45011838344053</v>
      </c>
      <c r="I228">
        <v>272.42230199688595</v>
      </c>
      <c r="K228">
        <v>317.95147552629766</v>
      </c>
      <c r="M228">
        <v>128.46546246327378</v>
      </c>
      <c r="O228">
        <v>203.43220532041664</v>
      </c>
      <c r="Q228">
        <v>239.85514103470234</v>
      </c>
      <c r="S228">
        <v>295.82732464814774</v>
      </c>
      <c r="U228">
        <v>341.35649817755944</v>
      </c>
      <c r="W228">
        <v>135.00170430334674</v>
      </c>
      <c r="Y228">
        <v>209.9684471604896</v>
      </c>
      <c r="AA228">
        <v>246.3913828747753</v>
      </c>
      <c r="AC228">
        <v>302.36356648822073</v>
      </c>
      <c r="AE228">
        <v>347.89274001763243</v>
      </c>
      <c r="AG228">
        <v>150.03859454354136</v>
      </c>
      <c r="AI228">
        <v>225.00533740068417</v>
      </c>
      <c r="AK228">
        <v>261.42827311496995</v>
      </c>
      <c r="AM228">
        <v>317.40045672841529</v>
      </c>
      <c r="AO228">
        <v>362.92963025782706</v>
      </c>
      <c r="AQ228" s="366">
        <v>0</v>
      </c>
      <c r="AR228" s="366">
        <v>0</v>
      </c>
      <c r="AS228" s="366">
        <v>0</v>
      </c>
      <c r="AT228" s="366">
        <v>0</v>
      </c>
      <c r="AU228" s="366">
        <v>0</v>
      </c>
      <c r="AV228" s="366">
        <v>0</v>
      </c>
      <c r="AW228" s="366">
        <v>0</v>
      </c>
      <c r="AX228" s="366">
        <v>0</v>
      </c>
      <c r="AY228" s="366">
        <v>0</v>
      </c>
      <c r="AZ228" s="366">
        <v>0</v>
      </c>
      <c r="BH228" s="44"/>
      <c r="BI228" s="44"/>
      <c r="BJ228" s="44"/>
      <c r="BR228" s="44"/>
      <c r="BS228" s="44"/>
      <c r="BT228" s="44"/>
      <c r="CH228" s="33"/>
    </row>
    <row r="229" spans="1:86">
      <c r="A229">
        <v>228</v>
      </c>
      <c r="B229" t="s">
        <v>173</v>
      </c>
      <c r="C229">
        <v>107.92706787062403</v>
      </c>
      <c r="E229">
        <v>182.89381072776686</v>
      </c>
      <c r="G229">
        <v>219.31674644205259</v>
      </c>
      <c r="I229">
        <v>275.28893005549799</v>
      </c>
      <c r="K229">
        <v>320.81810358490969</v>
      </c>
      <c r="M229">
        <v>131.13813795895311</v>
      </c>
      <c r="O229">
        <v>206.10488081609591</v>
      </c>
      <c r="Q229">
        <v>242.52781653038167</v>
      </c>
      <c r="S229">
        <v>298.50000014382704</v>
      </c>
      <c r="U229">
        <v>344.02917367323874</v>
      </c>
      <c r="W229">
        <v>137.67685195383103</v>
      </c>
      <c r="Y229">
        <v>212.64359481097384</v>
      </c>
      <c r="AA229">
        <v>249.06653052525959</v>
      </c>
      <c r="AC229">
        <v>305.03871413870496</v>
      </c>
      <c r="AE229">
        <v>350.56788766811667</v>
      </c>
      <c r="AG229">
        <v>152.58913460683894</v>
      </c>
      <c r="AI229">
        <v>227.55587746398177</v>
      </c>
      <c r="AK229">
        <v>263.97881317826744</v>
      </c>
      <c r="AM229">
        <v>319.9509967917129</v>
      </c>
      <c r="AO229">
        <v>365.48017032112466</v>
      </c>
      <c r="AQ229" s="366">
        <v>0</v>
      </c>
      <c r="AR229" s="366">
        <v>0</v>
      </c>
      <c r="AS229" s="366">
        <v>0</v>
      </c>
      <c r="AT229" s="366">
        <v>0</v>
      </c>
      <c r="AU229" s="366">
        <v>0</v>
      </c>
      <c r="AV229" s="366">
        <v>0</v>
      </c>
      <c r="AW229" s="366">
        <v>0</v>
      </c>
      <c r="AX229" s="366">
        <v>0</v>
      </c>
      <c r="AY229" s="366">
        <v>0</v>
      </c>
      <c r="AZ229" s="366">
        <v>0</v>
      </c>
      <c r="BH229" s="44"/>
      <c r="BI229" s="44"/>
      <c r="BJ229" s="44"/>
      <c r="BR229" s="44"/>
      <c r="BS229" s="44"/>
      <c r="BT229" s="44"/>
      <c r="CH229" s="33"/>
    </row>
    <row r="230" spans="1:86">
      <c r="A230">
        <v>229</v>
      </c>
      <c r="B230" t="s">
        <v>174</v>
      </c>
      <c r="C230">
        <v>118.05548150597744</v>
      </c>
      <c r="E230">
        <v>144.69376722026317</v>
      </c>
      <c r="G230">
        <v>172.76412436312029</v>
      </c>
      <c r="I230">
        <v>174.64426722026317</v>
      </c>
      <c r="K230">
        <v>184.85326722026318</v>
      </c>
      <c r="M230">
        <v>140.09789375152965</v>
      </c>
      <c r="O230">
        <v>166.73617946581533</v>
      </c>
      <c r="Q230">
        <v>194.8065366086725</v>
      </c>
      <c r="S230">
        <v>196.68667946581536</v>
      </c>
      <c r="U230">
        <v>206.89567946581539</v>
      </c>
      <c r="W230">
        <v>146.14742591629962</v>
      </c>
      <c r="Y230">
        <v>172.78571163058535</v>
      </c>
      <c r="AA230">
        <v>200.8560687734425</v>
      </c>
      <c r="AC230">
        <v>202.73621163058533</v>
      </c>
      <c r="AE230">
        <v>212.94521163058533</v>
      </c>
      <c r="AG230">
        <v>160.30888768901963</v>
      </c>
      <c r="AI230">
        <v>186.94717340330536</v>
      </c>
      <c r="AK230">
        <v>215.0175305461625</v>
      </c>
      <c r="AM230">
        <v>216.89767340330533</v>
      </c>
      <c r="AO230">
        <v>227.10667340330536</v>
      </c>
      <c r="AQ230" s="366">
        <v>0</v>
      </c>
      <c r="AR230" s="366">
        <v>0</v>
      </c>
      <c r="AS230" s="366">
        <v>0</v>
      </c>
      <c r="AT230" s="366">
        <v>0</v>
      </c>
      <c r="AU230" s="366">
        <v>0</v>
      </c>
      <c r="AV230" s="366">
        <v>0</v>
      </c>
      <c r="AW230" s="366">
        <v>0</v>
      </c>
      <c r="AX230" s="366">
        <v>0</v>
      </c>
      <c r="AY230" s="366">
        <v>0</v>
      </c>
      <c r="AZ230" s="366">
        <v>0</v>
      </c>
      <c r="BH230" s="44"/>
      <c r="BI230" s="44"/>
      <c r="BJ230" s="44"/>
      <c r="BR230" s="44"/>
      <c r="BS230" s="44"/>
      <c r="BT230" s="44"/>
      <c r="CH230" s="33"/>
    </row>
    <row r="231" spans="1:86">
      <c r="A231">
        <v>230</v>
      </c>
      <c r="B231" t="s">
        <v>175</v>
      </c>
      <c r="C231">
        <v>117.98689061109388</v>
      </c>
      <c r="E231">
        <v>144.62517632537961</v>
      </c>
      <c r="G231">
        <v>172.69553346823673</v>
      </c>
      <c r="I231">
        <v>174.57567632537962</v>
      </c>
      <c r="K231">
        <v>184.78467632537962</v>
      </c>
      <c r="M231">
        <v>139.32772646292611</v>
      </c>
      <c r="O231">
        <v>165.96601217721181</v>
      </c>
      <c r="Q231">
        <v>194.03636932006896</v>
      </c>
      <c r="S231">
        <v>195.91651217721181</v>
      </c>
      <c r="U231">
        <v>206.12551217721185</v>
      </c>
      <c r="W231">
        <v>145.22053197178334</v>
      </c>
      <c r="Y231">
        <v>171.85881768606905</v>
      </c>
      <c r="AA231">
        <v>199.92917482892619</v>
      </c>
      <c r="AC231">
        <v>201.80931768606908</v>
      </c>
      <c r="AE231">
        <v>212.01831768606905</v>
      </c>
      <c r="AG231">
        <v>158.93125599540272</v>
      </c>
      <c r="AI231">
        <v>185.56954170968842</v>
      </c>
      <c r="AK231">
        <v>213.63989885254554</v>
      </c>
      <c r="AM231">
        <v>215.52004170968843</v>
      </c>
      <c r="AO231">
        <v>225.72904170968843</v>
      </c>
      <c r="AQ231" s="366">
        <v>0</v>
      </c>
      <c r="AR231" s="366">
        <v>0</v>
      </c>
      <c r="AS231" s="366">
        <v>0</v>
      </c>
      <c r="AT231" s="366">
        <v>0</v>
      </c>
      <c r="AU231" s="366">
        <v>0</v>
      </c>
      <c r="AV231" s="366">
        <v>0</v>
      </c>
      <c r="AW231" s="366">
        <v>0</v>
      </c>
      <c r="AX231" s="366">
        <v>0</v>
      </c>
      <c r="AY231" s="366">
        <v>0</v>
      </c>
      <c r="AZ231" s="366">
        <v>0</v>
      </c>
      <c r="BH231" s="44"/>
      <c r="BI231" s="44"/>
      <c r="BJ231" s="44"/>
      <c r="BR231" s="44"/>
      <c r="BS231" s="44"/>
      <c r="BT231" s="44"/>
      <c r="CH231" s="33"/>
    </row>
    <row r="232" spans="1:86">
      <c r="A232">
        <v>231</v>
      </c>
      <c r="B232" t="s">
        <v>176</v>
      </c>
      <c r="C232">
        <v>120.4265481889351</v>
      </c>
      <c r="E232">
        <v>146.99454818893511</v>
      </c>
      <c r="G232">
        <v>175.06490533179223</v>
      </c>
      <c r="I232">
        <v>187.11890533179223</v>
      </c>
      <c r="K232">
        <v>197.32790533179227</v>
      </c>
      <c r="M232">
        <v>141.14265237037895</v>
      </c>
      <c r="O232">
        <v>167.71065237037897</v>
      </c>
      <c r="Q232">
        <v>195.78100951323611</v>
      </c>
      <c r="S232">
        <v>207.83500951323612</v>
      </c>
      <c r="U232">
        <v>218.04400951323612</v>
      </c>
      <c r="W232">
        <v>146.89724496854859</v>
      </c>
      <c r="Y232">
        <v>173.46524496854863</v>
      </c>
      <c r="AA232">
        <v>201.53560211140575</v>
      </c>
      <c r="AC232">
        <v>213.58960211140575</v>
      </c>
      <c r="AE232">
        <v>223.79860211140578</v>
      </c>
      <c r="AG232">
        <v>160.20660123033434</v>
      </c>
      <c r="AI232">
        <v>186.77460123033435</v>
      </c>
      <c r="AK232">
        <v>214.8449583731915</v>
      </c>
      <c r="AM232">
        <v>226.8989583731915</v>
      </c>
      <c r="AO232">
        <v>237.10795837319151</v>
      </c>
      <c r="AQ232" s="366">
        <v>0</v>
      </c>
      <c r="AR232" s="366">
        <v>0</v>
      </c>
      <c r="AS232" s="366">
        <v>0</v>
      </c>
      <c r="AT232" s="366">
        <v>0</v>
      </c>
      <c r="AU232" s="366">
        <v>0</v>
      </c>
      <c r="AV232" s="366">
        <v>0</v>
      </c>
      <c r="AW232" s="366">
        <v>0</v>
      </c>
      <c r="AX232" s="366">
        <v>0</v>
      </c>
      <c r="AY232" s="366">
        <v>0</v>
      </c>
      <c r="AZ232" s="366">
        <v>0</v>
      </c>
      <c r="BH232" s="44"/>
      <c r="BI232" s="44"/>
      <c r="BJ232" s="44"/>
      <c r="BR232" s="44"/>
      <c r="BS232" s="44"/>
      <c r="BT232" s="44"/>
      <c r="CH232" s="33"/>
    </row>
    <row r="233" spans="1:86">
      <c r="A233">
        <v>232</v>
      </c>
      <c r="B233" t="s">
        <v>177</v>
      </c>
      <c r="C233">
        <v>123.78856317203399</v>
      </c>
      <c r="E233">
        <v>148.26556317203398</v>
      </c>
      <c r="G233">
        <v>176.33592031489115</v>
      </c>
      <c r="I233">
        <v>194.68049174346257</v>
      </c>
      <c r="K233">
        <v>204.8894917434626</v>
      </c>
      <c r="M233">
        <v>143.44022211401895</v>
      </c>
      <c r="O233">
        <v>167.91722211401895</v>
      </c>
      <c r="Q233">
        <v>195.98757925687607</v>
      </c>
      <c r="S233">
        <v>214.33215068544752</v>
      </c>
      <c r="U233">
        <v>224.54115068544752</v>
      </c>
      <c r="W233">
        <v>148.96296420895263</v>
      </c>
      <c r="Y233">
        <v>173.43996420895263</v>
      </c>
      <c r="AA233">
        <v>201.51032135180975</v>
      </c>
      <c r="AC233">
        <v>219.85489278038119</v>
      </c>
      <c r="AE233">
        <v>230.0638927803812</v>
      </c>
      <c r="AG233">
        <v>161.58845246210913</v>
      </c>
      <c r="AI233">
        <v>186.06545246210911</v>
      </c>
      <c r="AK233">
        <v>214.13580960496625</v>
      </c>
      <c r="AM233">
        <v>232.48038103353767</v>
      </c>
      <c r="AO233">
        <v>242.6893810335377</v>
      </c>
      <c r="AQ233" s="366">
        <v>0</v>
      </c>
      <c r="AR233" s="366">
        <v>0</v>
      </c>
      <c r="AS233" s="366">
        <v>0</v>
      </c>
      <c r="AT233" s="366">
        <v>0</v>
      </c>
      <c r="AU233" s="366">
        <v>0</v>
      </c>
      <c r="AV233" s="366">
        <v>0</v>
      </c>
      <c r="AW233" s="366">
        <v>0</v>
      </c>
      <c r="AX233" s="366">
        <v>0</v>
      </c>
      <c r="AY233" s="366">
        <v>0</v>
      </c>
      <c r="AZ233" s="366">
        <v>0</v>
      </c>
      <c r="BH233" s="44"/>
      <c r="BI233" s="44"/>
      <c r="BJ233" s="44"/>
      <c r="BR233" s="44"/>
      <c r="BS233" s="44"/>
      <c r="BT233" s="44"/>
      <c r="CH233" s="33"/>
    </row>
    <row r="234" spans="1:86">
      <c r="A234">
        <v>233</v>
      </c>
      <c r="B234" t="s">
        <v>178</v>
      </c>
      <c r="C234">
        <v>127.94808588323825</v>
      </c>
      <c r="E234">
        <v>156.71251445466683</v>
      </c>
      <c r="G234">
        <v>224.00821822553439</v>
      </c>
      <c r="I234">
        <v>220.98880016895254</v>
      </c>
      <c r="K234">
        <v>252.56178965410584</v>
      </c>
      <c r="M234">
        <v>147.65451542073279</v>
      </c>
      <c r="O234">
        <v>176.41894399216133</v>
      </c>
      <c r="Q234">
        <v>245.67775325122844</v>
      </c>
      <c r="S234">
        <v>240.69522970644707</v>
      </c>
      <c r="U234">
        <v>274.23132467979985</v>
      </c>
      <c r="W234">
        <v>153.19045307168031</v>
      </c>
      <c r="Y234">
        <v>181.95488164310885</v>
      </c>
      <c r="AA234">
        <v>251.825394310224</v>
      </c>
      <c r="AC234">
        <v>246.23116735739458</v>
      </c>
      <c r="AE234">
        <v>280.37896573879544</v>
      </c>
      <c r="AG234">
        <v>165.85112947420706</v>
      </c>
      <c r="AI234">
        <v>194.61555804563562</v>
      </c>
      <c r="AK234">
        <v>265.74729580087887</v>
      </c>
      <c r="AM234">
        <v>258.8918437599213</v>
      </c>
      <c r="AO234">
        <v>294.30086722945032</v>
      </c>
      <c r="AQ234" s="366">
        <v>0</v>
      </c>
      <c r="AR234" s="366">
        <v>0</v>
      </c>
      <c r="AS234" s="366">
        <v>0</v>
      </c>
      <c r="AT234" s="366">
        <v>0</v>
      </c>
      <c r="AU234" s="366">
        <v>0</v>
      </c>
      <c r="AV234" s="366">
        <v>0</v>
      </c>
      <c r="AW234" s="366">
        <v>0</v>
      </c>
      <c r="AX234" s="366">
        <v>0</v>
      </c>
      <c r="AY234" s="366">
        <v>0</v>
      </c>
      <c r="AZ234" s="366">
        <v>0</v>
      </c>
      <c r="BH234" s="44"/>
      <c r="BI234" s="44"/>
      <c r="BJ234" s="44"/>
      <c r="BR234" s="44"/>
      <c r="BS234" s="44"/>
      <c r="BT234" s="44"/>
      <c r="CH234" s="33"/>
    </row>
    <row r="235" spans="1:86">
      <c r="A235">
        <v>234</v>
      </c>
      <c r="B235" t="s">
        <v>179</v>
      </c>
      <c r="C235">
        <v>132.53237164482269</v>
      </c>
      <c r="E235">
        <v>164.52994307339412</v>
      </c>
      <c r="G235">
        <v>233.63232828542516</v>
      </c>
      <c r="I235">
        <v>233.72622878767984</v>
      </c>
      <c r="K235">
        <v>267.10589971399656</v>
      </c>
      <c r="M235">
        <v>151.3584865518649</v>
      </c>
      <c r="O235">
        <v>183.3560579804363</v>
      </c>
      <c r="Q235">
        <v>254.67285102457831</v>
      </c>
      <c r="S235">
        <v>252.55234369472203</v>
      </c>
      <c r="U235">
        <v>288.14642245314974</v>
      </c>
      <c r="W235">
        <v>156.70693519943609</v>
      </c>
      <c r="Y235">
        <v>188.70450662800755</v>
      </c>
      <c r="AA235">
        <v>260.71814786932481</v>
      </c>
      <c r="AC235">
        <v>257.90079234229324</v>
      </c>
      <c r="AE235">
        <v>294.19171929789621</v>
      </c>
      <c r="AG235">
        <v>168.8020409262927</v>
      </c>
      <c r="AI235">
        <v>200.79961235486414</v>
      </c>
      <c r="AK235">
        <v>274.23593145531538</v>
      </c>
      <c r="AM235">
        <v>269.99589806914986</v>
      </c>
      <c r="AO235">
        <v>307.70950288388678</v>
      </c>
      <c r="AQ235" s="366">
        <v>0</v>
      </c>
      <c r="AR235" s="366">
        <v>0</v>
      </c>
      <c r="AS235" s="366">
        <v>0</v>
      </c>
      <c r="AT235" s="366">
        <v>0</v>
      </c>
      <c r="AU235" s="366">
        <v>0</v>
      </c>
      <c r="AV235" s="366">
        <v>0</v>
      </c>
      <c r="AW235" s="366">
        <v>0</v>
      </c>
      <c r="AX235" s="366">
        <v>0</v>
      </c>
      <c r="AY235" s="366">
        <v>0</v>
      </c>
      <c r="AZ235" s="366">
        <v>0</v>
      </c>
      <c r="BH235" s="44"/>
      <c r="BI235" s="44"/>
      <c r="BJ235" s="44"/>
      <c r="BR235" s="44"/>
      <c r="BS235" s="44"/>
      <c r="BT235" s="44"/>
      <c r="CH235" s="33"/>
    </row>
    <row r="236" spans="1:86">
      <c r="A236">
        <v>235</v>
      </c>
      <c r="B236" t="s">
        <v>180</v>
      </c>
      <c r="C236">
        <v>135.03734038123247</v>
      </c>
      <c r="E236">
        <v>172.76319752408961</v>
      </c>
      <c r="G236">
        <v>243.61564051641162</v>
      </c>
      <c r="I236">
        <v>236.42448323837533</v>
      </c>
      <c r="K236">
        <v>271.55421194498308</v>
      </c>
      <c r="M236">
        <v>153.12862750509942</v>
      </c>
      <c r="O236">
        <v>190.85448464795653</v>
      </c>
      <c r="Q236">
        <v>264.14066830839232</v>
      </c>
      <c r="S236">
        <v>254.51577036224228</v>
      </c>
      <c r="U236">
        <v>292.07923973696376</v>
      </c>
      <c r="W236">
        <v>158.32463843593203</v>
      </c>
      <c r="Y236">
        <v>196.05049557878914</v>
      </c>
      <c r="AA236">
        <v>270.11097000084976</v>
      </c>
      <c r="AC236">
        <v>259.71178129307492</v>
      </c>
      <c r="AE236">
        <v>298.0495414294212</v>
      </c>
      <c r="AG236">
        <v>169.94764358481905</v>
      </c>
      <c r="AI236">
        <v>207.67350072767618</v>
      </c>
      <c r="AK236">
        <v>283.2975665140695</v>
      </c>
      <c r="AM236">
        <v>271.33478644196191</v>
      </c>
      <c r="AO236">
        <v>311.23613794264094</v>
      </c>
      <c r="AQ236" s="366">
        <v>0</v>
      </c>
      <c r="AR236" s="366">
        <v>0</v>
      </c>
      <c r="AS236" s="366">
        <v>0</v>
      </c>
      <c r="AT236" s="366">
        <v>0</v>
      </c>
      <c r="AU236" s="366">
        <v>0</v>
      </c>
      <c r="AV236" s="366">
        <v>0</v>
      </c>
      <c r="AW236" s="366">
        <v>0</v>
      </c>
      <c r="AX236" s="366">
        <v>0</v>
      </c>
      <c r="AY236" s="366">
        <v>0</v>
      </c>
      <c r="AZ236" s="366">
        <v>0</v>
      </c>
      <c r="BH236" s="44"/>
      <c r="BI236" s="44"/>
      <c r="BJ236" s="44"/>
      <c r="BR236" s="44"/>
      <c r="BS236" s="44"/>
      <c r="BT236" s="44"/>
      <c r="CH236" s="33"/>
    </row>
    <row r="237" spans="1:86">
      <c r="A237">
        <v>236</v>
      </c>
      <c r="B237" t="s">
        <v>181</v>
      </c>
      <c r="C237">
        <v>145.94684524793362</v>
      </c>
      <c r="E237">
        <v>185.62313096221934</v>
      </c>
      <c r="G237">
        <v>258.17808930324628</v>
      </c>
      <c r="I237">
        <v>249.14384524793365</v>
      </c>
      <c r="K237">
        <v>285.97608930324634</v>
      </c>
      <c r="M237">
        <v>163.41547800451215</v>
      </c>
      <c r="O237">
        <v>203.09176371879786</v>
      </c>
      <c r="Q237">
        <v>278.27295328424475</v>
      </c>
      <c r="S237">
        <v>266.61247800451218</v>
      </c>
      <c r="U237">
        <v>306.07095328424481</v>
      </c>
      <c r="W237">
        <v>168.48607649702114</v>
      </c>
      <c r="Y237">
        <v>208.16236221130688</v>
      </c>
      <c r="AA237">
        <v>284.18881815095392</v>
      </c>
      <c r="AC237">
        <v>271.6830764970212</v>
      </c>
      <c r="AE237">
        <v>311.98681815095398</v>
      </c>
      <c r="AG237">
        <v>179.70904847704523</v>
      </c>
      <c r="AI237">
        <v>219.38533419133091</v>
      </c>
      <c r="AK237">
        <v>297.0990497955118</v>
      </c>
      <c r="AM237">
        <v>282.9060484770452</v>
      </c>
      <c r="AO237">
        <v>324.89704979551186</v>
      </c>
      <c r="AQ237" s="366">
        <v>0</v>
      </c>
      <c r="AR237" s="366">
        <v>0</v>
      </c>
      <c r="AS237" s="366">
        <v>0</v>
      </c>
      <c r="AT237" s="366">
        <v>0</v>
      </c>
      <c r="AU237" s="366">
        <v>0</v>
      </c>
      <c r="AV237" s="366">
        <v>0</v>
      </c>
      <c r="AW237" s="366">
        <v>0</v>
      </c>
      <c r="AX237" s="366">
        <v>0</v>
      </c>
      <c r="AY237" s="366">
        <v>0</v>
      </c>
      <c r="AZ237" s="366">
        <v>0</v>
      </c>
      <c r="BH237" s="44"/>
      <c r="BI237" s="44"/>
      <c r="BJ237" s="44"/>
      <c r="BR237" s="44"/>
      <c r="BS237" s="44"/>
      <c r="BT237" s="44"/>
      <c r="CH237" s="33"/>
    </row>
    <row r="238" spans="1:86">
      <c r="A238">
        <v>237</v>
      </c>
      <c r="B238" t="s">
        <v>182</v>
      </c>
      <c r="C238">
        <v>228.00185150548691</v>
      </c>
      <c r="E238">
        <v>225.26070864834406</v>
      </c>
      <c r="G238">
        <v>295.47174436262969</v>
      </c>
      <c r="I238">
        <v>306.38360150548687</v>
      </c>
      <c r="K238">
        <v>303.30860150548688</v>
      </c>
      <c r="M238">
        <v>255.48386042027846</v>
      </c>
      <c r="O238">
        <v>252.74271756313559</v>
      </c>
      <c r="Q238">
        <v>322.9537532774213</v>
      </c>
      <c r="S238">
        <v>333.86561042027841</v>
      </c>
      <c r="U238">
        <v>330.79061042027843</v>
      </c>
      <c r="W238">
        <v>263.88204247565727</v>
      </c>
      <c r="Y238">
        <v>261.14089961851442</v>
      </c>
      <c r="AA238">
        <v>331.35193533280005</v>
      </c>
      <c r="AC238">
        <v>342.26379247565717</v>
      </c>
      <c r="AE238">
        <v>339.18879247565718</v>
      </c>
      <c r="AG238">
        <v>281.53825062333414</v>
      </c>
      <c r="AI238">
        <v>278.79710776619129</v>
      </c>
      <c r="AK238">
        <v>349.00814348047697</v>
      </c>
      <c r="AM238">
        <v>359.92000062333409</v>
      </c>
      <c r="AO238">
        <v>356.8450006233341</v>
      </c>
      <c r="AQ238" s="366">
        <v>0</v>
      </c>
      <c r="AR238" s="366">
        <v>0</v>
      </c>
      <c r="AS238" s="366">
        <v>0</v>
      </c>
      <c r="AT238" s="366">
        <v>0</v>
      </c>
      <c r="AU238" s="366">
        <v>0</v>
      </c>
      <c r="AV238" s="366">
        <v>0</v>
      </c>
      <c r="AW238" s="366">
        <v>0</v>
      </c>
      <c r="AX238" s="366">
        <v>0</v>
      </c>
      <c r="AY238" s="366">
        <v>0</v>
      </c>
      <c r="AZ238" s="366">
        <v>0</v>
      </c>
      <c r="BH238" s="44"/>
      <c r="BI238" s="44"/>
      <c r="BJ238" s="44"/>
      <c r="BR238" s="44"/>
      <c r="BS238" s="44"/>
      <c r="BT238" s="44"/>
      <c r="CH238" s="33"/>
    </row>
    <row r="239" spans="1:86">
      <c r="A239">
        <v>238</v>
      </c>
      <c r="B239" t="s">
        <v>930</v>
      </c>
      <c r="C239">
        <v>270.78668726715659</v>
      </c>
      <c r="E239">
        <v>272.33297298144231</v>
      </c>
      <c r="G239">
        <v>370.61436583858512</v>
      </c>
      <c r="I239">
        <v>371.31722298144234</v>
      </c>
      <c r="K239">
        <v>378.4512229814423</v>
      </c>
      <c r="M239">
        <v>297.41332553104348</v>
      </c>
      <c r="O239">
        <v>298.95961124532926</v>
      </c>
      <c r="Q239">
        <v>397.241004102472</v>
      </c>
      <c r="S239">
        <v>397.94386124532923</v>
      </c>
      <c r="U239">
        <v>405.07786124532925</v>
      </c>
      <c r="W239">
        <v>306.04822818867962</v>
      </c>
      <c r="Y239">
        <v>307.59451390296533</v>
      </c>
      <c r="AA239">
        <v>405.87590676010825</v>
      </c>
      <c r="AC239">
        <v>406.57876390296536</v>
      </c>
      <c r="AE239">
        <v>413.71276390296532</v>
      </c>
      <c r="AG239">
        <v>323.15489127570936</v>
      </c>
      <c r="AI239">
        <v>324.70117698999502</v>
      </c>
      <c r="AK239">
        <v>422.98256984713788</v>
      </c>
      <c r="AM239">
        <v>423.68542698999505</v>
      </c>
      <c r="AO239">
        <v>430.81942698999495</v>
      </c>
      <c r="AQ239" s="366">
        <v>0</v>
      </c>
      <c r="AR239" s="366">
        <v>0</v>
      </c>
      <c r="AS239" s="366">
        <v>0</v>
      </c>
      <c r="AT239" s="366">
        <v>0</v>
      </c>
      <c r="AU239" s="366">
        <v>0</v>
      </c>
      <c r="AV239" s="366">
        <v>0</v>
      </c>
      <c r="AW239" s="366">
        <v>0</v>
      </c>
      <c r="AX239" s="366">
        <v>0</v>
      </c>
      <c r="AY239" s="366">
        <v>0</v>
      </c>
      <c r="AZ239" s="366">
        <v>0</v>
      </c>
      <c r="BH239" s="44"/>
      <c r="BI239" s="44"/>
      <c r="BJ239" s="44"/>
      <c r="BR239" s="44"/>
      <c r="BS239" s="44"/>
      <c r="BT239" s="44"/>
      <c r="CH239" s="33"/>
    </row>
    <row r="240" spans="1:86">
      <c r="A240">
        <v>239</v>
      </c>
      <c r="B240" t="s">
        <v>931</v>
      </c>
      <c r="C240">
        <v>270.78668726715659</v>
      </c>
      <c r="E240">
        <v>272.33297298144231</v>
      </c>
      <c r="G240">
        <v>370.61436583858512</v>
      </c>
      <c r="I240">
        <v>371.31722298144234</v>
      </c>
      <c r="K240">
        <v>378.4512229814423</v>
      </c>
      <c r="M240">
        <v>297.41332553104348</v>
      </c>
      <c r="O240">
        <v>298.95961124532926</v>
      </c>
      <c r="Q240">
        <v>397.241004102472</v>
      </c>
      <c r="S240">
        <v>397.94386124532923</v>
      </c>
      <c r="U240">
        <v>405.07786124532925</v>
      </c>
      <c r="W240">
        <v>306.04822818867962</v>
      </c>
      <c r="Y240">
        <v>307.59451390296533</v>
      </c>
      <c r="AA240">
        <v>405.87590676010825</v>
      </c>
      <c r="AC240">
        <v>406.57876390296536</v>
      </c>
      <c r="AE240">
        <v>413.71276390296532</v>
      </c>
      <c r="AG240">
        <v>323.15489127570936</v>
      </c>
      <c r="AI240">
        <v>324.70117698999502</v>
      </c>
      <c r="AK240">
        <v>422.98256984713788</v>
      </c>
      <c r="AM240">
        <v>423.68542698999505</v>
      </c>
      <c r="AO240">
        <v>430.81942698999495</v>
      </c>
      <c r="AQ240" s="366">
        <v>0</v>
      </c>
      <c r="AR240" s="366">
        <v>0</v>
      </c>
      <c r="AS240" s="366">
        <v>0</v>
      </c>
      <c r="AT240" s="366">
        <v>0</v>
      </c>
      <c r="AU240" s="366">
        <v>0</v>
      </c>
      <c r="AV240" s="366">
        <v>0</v>
      </c>
      <c r="AW240" s="366">
        <v>0</v>
      </c>
      <c r="AX240" s="366">
        <v>0</v>
      </c>
      <c r="AY240" s="366">
        <v>0</v>
      </c>
      <c r="AZ240" s="366">
        <v>0</v>
      </c>
      <c r="BH240" s="44"/>
      <c r="BI240" s="44"/>
      <c r="BJ240" s="44"/>
      <c r="BR240" s="44"/>
      <c r="BS240" s="44"/>
      <c r="BT240" s="44"/>
      <c r="CH240" s="33"/>
    </row>
    <row r="241" spans="1:86">
      <c r="A241">
        <v>240</v>
      </c>
      <c r="B241" t="s">
        <v>183</v>
      </c>
      <c r="C241">
        <v>225.85980033798734</v>
      </c>
      <c r="E241">
        <v>233.16951462370164</v>
      </c>
      <c r="G241">
        <v>266.53326462370165</v>
      </c>
      <c r="I241">
        <v>266.00612176655875</v>
      </c>
      <c r="K241">
        <v>274.37012176655878</v>
      </c>
      <c r="M241">
        <v>255.46483883320275</v>
      </c>
      <c r="O241">
        <v>262.77455311891703</v>
      </c>
      <c r="Q241">
        <v>296.13830311891707</v>
      </c>
      <c r="S241">
        <v>295.61116026177416</v>
      </c>
      <c r="U241">
        <v>303.97516026177419</v>
      </c>
      <c r="W241">
        <v>264.08767386340315</v>
      </c>
      <c r="Y241">
        <v>271.39738814911743</v>
      </c>
      <c r="AA241">
        <v>304.76113814911741</v>
      </c>
      <c r="AC241">
        <v>304.23399529197457</v>
      </c>
      <c r="AE241">
        <v>312.59799529197454</v>
      </c>
      <c r="AG241">
        <v>283.1078526106042</v>
      </c>
      <c r="AI241">
        <v>290.41756689631848</v>
      </c>
      <c r="AK241">
        <v>323.78131689631846</v>
      </c>
      <c r="AM241">
        <v>323.25417403917555</v>
      </c>
      <c r="AO241">
        <v>331.61817403917559</v>
      </c>
      <c r="AQ241" s="366">
        <v>0</v>
      </c>
      <c r="AR241" s="366">
        <v>0</v>
      </c>
      <c r="AS241" s="366">
        <v>0</v>
      </c>
      <c r="AT241" s="366">
        <v>0</v>
      </c>
      <c r="AU241" s="366">
        <v>0</v>
      </c>
      <c r="AV241" s="366">
        <v>0</v>
      </c>
      <c r="AW241" s="366">
        <v>0</v>
      </c>
      <c r="AX241" s="366">
        <v>0</v>
      </c>
      <c r="AY241" s="366">
        <v>0</v>
      </c>
      <c r="AZ241" s="366">
        <v>0</v>
      </c>
      <c r="BH241" s="44"/>
      <c r="BI241" s="44"/>
      <c r="BJ241" s="44"/>
      <c r="BR241" s="44"/>
      <c r="BS241" s="44"/>
      <c r="BT241" s="44"/>
      <c r="CH241" s="33"/>
    </row>
    <row r="242" spans="1:86">
      <c r="A242">
        <v>241</v>
      </c>
      <c r="B242" t="s">
        <v>932</v>
      </c>
      <c r="C242">
        <v>174.13089132549501</v>
      </c>
      <c r="E242">
        <v>181.96774846835214</v>
      </c>
      <c r="G242">
        <v>219.11374846835213</v>
      </c>
      <c r="I242">
        <v>218.46360561120932</v>
      </c>
      <c r="K242">
        <v>226.95060561120928</v>
      </c>
      <c r="M242">
        <v>203.39291472342057</v>
      </c>
      <c r="O242">
        <v>211.22977186627773</v>
      </c>
      <c r="Q242">
        <v>248.37577186627772</v>
      </c>
      <c r="S242">
        <v>247.72562900913488</v>
      </c>
      <c r="U242">
        <v>256.21262900913484</v>
      </c>
      <c r="W242">
        <v>212.19386915262373</v>
      </c>
      <c r="Y242">
        <v>220.03072629548089</v>
      </c>
      <c r="AA242">
        <v>257.17672629548088</v>
      </c>
      <c r="AC242">
        <v>256.52658343833804</v>
      </c>
      <c r="AE242">
        <v>265.013583438338</v>
      </c>
      <c r="AG242">
        <v>230.99367296383224</v>
      </c>
      <c r="AI242">
        <v>238.83053010668937</v>
      </c>
      <c r="AK242">
        <v>275.97653010668938</v>
      </c>
      <c r="AM242">
        <v>275.32638724954654</v>
      </c>
      <c r="AO242">
        <v>283.81338724954651</v>
      </c>
      <c r="AQ242" s="366">
        <v>0</v>
      </c>
      <c r="AR242" s="366">
        <v>0</v>
      </c>
      <c r="AS242" s="366">
        <v>0</v>
      </c>
      <c r="AT242" s="366">
        <v>0</v>
      </c>
      <c r="AU242" s="366">
        <v>0</v>
      </c>
      <c r="AV242" s="366">
        <v>0</v>
      </c>
      <c r="AW242" s="366">
        <v>0</v>
      </c>
      <c r="AX242" s="366">
        <v>0</v>
      </c>
      <c r="AY242" s="366">
        <v>0</v>
      </c>
      <c r="AZ242" s="366">
        <v>0</v>
      </c>
      <c r="BH242" s="44"/>
      <c r="BI242" s="44"/>
      <c r="BJ242" s="44"/>
      <c r="BR242" s="44"/>
      <c r="BS242" s="44"/>
      <c r="BT242" s="44"/>
      <c r="CH242" s="33"/>
    </row>
    <row r="243" spans="1:86">
      <c r="A243">
        <v>242</v>
      </c>
      <c r="B243" t="s">
        <v>933</v>
      </c>
      <c r="C243">
        <v>174.13089132549501</v>
      </c>
      <c r="E243">
        <v>181.96774846835214</v>
      </c>
      <c r="G243">
        <v>219.11374846835213</v>
      </c>
      <c r="I243">
        <v>218.46360561120932</v>
      </c>
      <c r="K243">
        <v>226.95060561120928</v>
      </c>
      <c r="M243">
        <v>203.39291472342057</v>
      </c>
      <c r="O243">
        <v>211.22977186627773</v>
      </c>
      <c r="Q243">
        <v>248.37577186627772</v>
      </c>
      <c r="S243">
        <v>247.72562900913488</v>
      </c>
      <c r="U243">
        <v>256.21262900913484</v>
      </c>
      <c r="W243">
        <v>212.19386915262373</v>
      </c>
      <c r="Y243">
        <v>220.03072629548089</v>
      </c>
      <c r="AA243">
        <v>257.17672629548088</v>
      </c>
      <c r="AC243">
        <v>256.52658343833804</v>
      </c>
      <c r="AE243">
        <v>265.013583438338</v>
      </c>
      <c r="AG243">
        <v>230.99367296383224</v>
      </c>
      <c r="AI243">
        <v>238.83053010668937</v>
      </c>
      <c r="AK243">
        <v>275.97653010668938</v>
      </c>
      <c r="AM243">
        <v>275.32638724954654</v>
      </c>
      <c r="AO243">
        <v>283.81338724954651</v>
      </c>
      <c r="AQ243" s="366">
        <v>0</v>
      </c>
      <c r="AR243" s="366">
        <v>0</v>
      </c>
      <c r="AS243" s="366">
        <v>0</v>
      </c>
      <c r="AT243" s="366">
        <v>0</v>
      </c>
      <c r="AU243" s="366">
        <v>0</v>
      </c>
      <c r="AV243" s="366">
        <v>0</v>
      </c>
      <c r="AW243" s="366">
        <v>0</v>
      </c>
      <c r="AX243" s="366">
        <v>0</v>
      </c>
      <c r="AY243" s="366">
        <v>0</v>
      </c>
      <c r="AZ243" s="366">
        <v>0</v>
      </c>
      <c r="BH243" s="44"/>
      <c r="BI243" s="44"/>
      <c r="BJ243" s="44"/>
      <c r="BR243" s="44"/>
      <c r="BS243" s="44"/>
      <c r="BT243" s="44"/>
      <c r="CH243" s="33"/>
    </row>
    <row r="244" spans="1:86">
      <c r="A244">
        <v>243</v>
      </c>
      <c r="B244" t="s">
        <v>934</v>
      </c>
      <c r="C244">
        <v>108.20430048</v>
      </c>
      <c r="E244">
        <v>108.20430048</v>
      </c>
      <c r="G244">
        <v>108.20430048</v>
      </c>
      <c r="I244">
        <v>108.20430048</v>
      </c>
      <c r="K244">
        <v>108.20430048</v>
      </c>
      <c r="M244">
        <v>141.74640048000001</v>
      </c>
      <c r="O244">
        <v>141.74640048000001</v>
      </c>
      <c r="Q244">
        <v>141.74640048000001</v>
      </c>
      <c r="S244">
        <v>141.74640048000001</v>
      </c>
      <c r="U244">
        <v>141.74640048000001</v>
      </c>
      <c r="W244">
        <v>150.87152448000001</v>
      </c>
      <c r="Y244">
        <v>150.87152448000001</v>
      </c>
      <c r="AA244">
        <v>150.87152448000001</v>
      </c>
      <c r="AC244">
        <v>150.87152448000001</v>
      </c>
      <c r="AE244">
        <v>150.87152448000001</v>
      </c>
      <c r="AG244">
        <v>172.42112448</v>
      </c>
      <c r="AI244">
        <v>172.42112448</v>
      </c>
      <c r="AK244">
        <v>172.42112448</v>
      </c>
      <c r="AM244">
        <v>172.42112448</v>
      </c>
      <c r="AO244">
        <v>172.42112448</v>
      </c>
      <c r="AQ244" s="366">
        <v>0</v>
      </c>
      <c r="AR244" s="366">
        <v>0</v>
      </c>
      <c r="AS244" s="366">
        <v>0</v>
      </c>
      <c r="AT244" s="366">
        <v>0</v>
      </c>
      <c r="AU244" s="366">
        <v>0</v>
      </c>
      <c r="AV244" s="366">
        <v>0</v>
      </c>
      <c r="AW244" s="366">
        <v>0</v>
      </c>
      <c r="AX244" s="366">
        <v>0</v>
      </c>
      <c r="AY244" s="366">
        <v>0</v>
      </c>
      <c r="AZ244" s="366">
        <v>0</v>
      </c>
      <c r="BH244" s="44"/>
      <c r="BI244" s="44"/>
      <c r="BJ244" s="44"/>
      <c r="BR244" s="44"/>
      <c r="BS244" s="44"/>
      <c r="BT244" s="44"/>
      <c r="CH244" s="33"/>
    </row>
    <row r="245" spans="1:86">
      <c r="A245">
        <v>244</v>
      </c>
      <c r="B245" t="s">
        <v>935</v>
      </c>
      <c r="C245">
        <v>108.20430048</v>
      </c>
      <c r="E245">
        <v>108.20430048</v>
      </c>
      <c r="G245">
        <v>108.20430048</v>
      </c>
      <c r="I245">
        <v>108.20430048</v>
      </c>
      <c r="K245">
        <v>108.20430048</v>
      </c>
      <c r="M245">
        <v>141.74640048000001</v>
      </c>
      <c r="O245">
        <v>141.74640048000001</v>
      </c>
      <c r="Q245">
        <v>141.74640048000001</v>
      </c>
      <c r="S245">
        <v>141.74640048000001</v>
      </c>
      <c r="U245">
        <v>141.74640048000001</v>
      </c>
      <c r="W245">
        <v>150.87152448000001</v>
      </c>
      <c r="Y245">
        <v>150.87152448000001</v>
      </c>
      <c r="AA245">
        <v>150.87152448000001</v>
      </c>
      <c r="AC245">
        <v>150.87152448000001</v>
      </c>
      <c r="AE245">
        <v>150.87152448000001</v>
      </c>
      <c r="AG245">
        <v>172.42112448</v>
      </c>
      <c r="AI245">
        <v>172.42112448</v>
      </c>
      <c r="AK245">
        <v>172.42112448</v>
      </c>
      <c r="AM245">
        <v>172.42112448</v>
      </c>
      <c r="AO245">
        <v>172.42112448</v>
      </c>
      <c r="AQ245" s="366">
        <v>0</v>
      </c>
      <c r="AR245" s="366">
        <v>0</v>
      </c>
      <c r="AS245" s="366">
        <v>0</v>
      </c>
      <c r="AT245" s="366">
        <v>0</v>
      </c>
      <c r="AU245" s="366">
        <v>0</v>
      </c>
      <c r="AV245" s="366">
        <v>0</v>
      </c>
      <c r="AW245" s="366">
        <v>0</v>
      </c>
      <c r="AX245" s="366">
        <v>0</v>
      </c>
      <c r="AY245" s="366">
        <v>0</v>
      </c>
      <c r="AZ245" s="366">
        <v>0</v>
      </c>
      <c r="BH245" s="44"/>
      <c r="BI245" s="44"/>
      <c r="BJ245" s="44"/>
      <c r="BR245" s="44"/>
      <c r="BS245" s="44"/>
      <c r="BT245" s="44"/>
      <c r="CH245" s="33"/>
    </row>
    <row r="246" spans="1:86">
      <c r="A246">
        <v>245</v>
      </c>
      <c r="B246" t="s">
        <v>184</v>
      </c>
      <c r="C246">
        <v>154.63451595119727</v>
      </c>
      <c r="E246">
        <v>207.67788697062585</v>
      </c>
      <c r="G246">
        <v>238.95942268491154</v>
      </c>
      <c r="I246">
        <v>304.37945488692839</v>
      </c>
      <c r="K246">
        <v>382.09772841634015</v>
      </c>
      <c r="M246">
        <v>180.3314406519203</v>
      </c>
      <c r="O246">
        <v>233.37481167134888</v>
      </c>
      <c r="Q246">
        <v>264.6563473856346</v>
      </c>
      <c r="S246">
        <v>330.07637958765139</v>
      </c>
      <c r="U246">
        <v>407.79465311706315</v>
      </c>
      <c r="W246">
        <v>187.80189491315059</v>
      </c>
      <c r="Y246">
        <v>240.84526593257917</v>
      </c>
      <c r="AA246">
        <v>272.12680164686486</v>
      </c>
      <c r="AC246">
        <v>337.5468338488817</v>
      </c>
      <c r="AE246">
        <v>415.26510737829346</v>
      </c>
      <c r="AG246">
        <v>204.31125027643137</v>
      </c>
      <c r="AI246">
        <v>257.35462129585994</v>
      </c>
      <c r="AK246">
        <v>288.63615701014567</v>
      </c>
      <c r="AM246">
        <v>354.05618921216251</v>
      </c>
      <c r="AO246">
        <v>431.77446274157421</v>
      </c>
      <c r="AQ246" s="366">
        <v>0</v>
      </c>
      <c r="AR246" s="366">
        <v>0</v>
      </c>
      <c r="AS246" s="366">
        <v>0</v>
      </c>
      <c r="AT246" s="366">
        <v>0</v>
      </c>
      <c r="AU246" s="366">
        <v>0</v>
      </c>
      <c r="AV246" s="366">
        <v>0</v>
      </c>
      <c r="AW246" s="366">
        <v>0</v>
      </c>
      <c r="AX246" s="366">
        <v>0</v>
      </c>
      <c r="AY246" s="366">
        <v>0</v>
      </c>
      <c r="AZ246" s="366">
        <v>0</v>
      </c>
      <c r="BH246" s="44"/>
      <c r="BJ246" s="44"/>
      <c r="BR246" s="44"/>
      <c r="BT246" s="44"/>
      <c r="CH246" s="33"/>
    </row>
    <row r="247" spans="1:86">
      <c r="A247">
        <v>246</v>
      </c>
      <c r="B247" t="s">
        <v>185</v>
      </c>
      <c r="C247">
        <v>166.98070574892532</v>
      </c>
      <c r="E247">
        <v>220.06501116835386</v>
      </c>
      <c r="G247">
        <v>251.34654688263959</v>
      </c>
      <c r="I247">
        <v>316.74207748465642</v>
      </c>
      <c r="K247">
        <v>394.46035101406818</v>
      </c>
      <c r="M247">
        <v>191.69055705942148</v>
      </c>
      <c r="O247">
        <v>244.77486247885005</v>
      </c>
      <c r="Q247">
        <v>276.05639819313575</v>
      </c>
      <c r="S247">
        <v>341.45192879515258</v>
      </c>
      <c r="U247">
        <v>419.17020232456434</v>
      </c>
      <c r="W247">
        <v>199.07080155997005</v>
      </c>
      <c r="Y247">
        <v>252.15510697939862</v>
      </c>
      <c r="AA247">
        <v>283.43664269368435</v>
      </c>
      <c r="AC247">
        <v>348.83217329570112</v>
      </c>
      <c r="AE247">
        <v>426.55044682511294</v>
      </c>
      <c r="AG247">
        <v>214.94599756143293</v>
      </c>
      <c r="AI247">
        <v>268.03030298086151</v>
      </c>
      <c r="AK247">
        <v>299.31183869514723</v>
      </c>
      <c r="AM247">
        <v>364.70736929716401</v>
      </c>
      <c r="AO247">
        <v>442.42564282657582</v>
      </c>
      <c r="AQ247" s="366">
        <v>0</v>
      </c>
      <c r="AR247" s="366">
        <v>0</v>
      </c>
      <c r="AS247" s="366">
        <v>0</v>
      </c>
      <c r="AT247" s="366">
        <v>0</v>
      </c>
      <c r="AU247" s="366">
        <v>0</v>
      </c>
      <c r="AV247" s="366">
        <v>0</v>
      </c>
      <c r="AW247" s="366">
        <v>0</v>
      </c>
      <c r="AX247" s="366">
        <v>0</v>
      </c>
      <c r="AY247" s="366">
        <v>0</v>
      </c>
      <c r="AZ247" s="366">
        <v>0</v>
      </c>
      <c r="BH247" s="44"/>
      <c r="BJ247" s="44"/>
      <c r="BR247" s="44"/>
      <c r="BT247" s="44"/>
      <c r="CH247" s="33"/>
    </row>
    <row r="248" spans="1:86">
      <c r="A248">
        <v>247</v>
      </c>
      <c r="B248" t="s">
        <v>186</v>
      </c>
      <c r="C248">
        <v>173.34634269649766</v>
      </c>
      <c r="E248">
        <v>226.45111531592624</v>
      </c>
      <c r="G248">
        <v>257.73265103021197</v>
      </c>
      <c r="I248">
        <v>323.1159308322288</v>
      </c>
      <c r="K248">
        <v>400.83420436164056</v>
      </c>
      <c r="M248">
        <v>197.67136583503316</v>
      </c>
      <c r="O248">
        <v>250.77613845446172</v>
      </c>
      <c r="Q248">
        <v>282.05767416874744</v>
      </c>
      <c r="S248">
        <v>347.44095397076427</v>
      </c>
      <c r="U248">
        <v>425.15922750017603</v>
      </c>
      <c r="W248">
        <v>205.03269595751857</v>
      </c>
      <c r="Y248">
        <v>258.13746857694713</v>
      </c>
      <c r="AA248">
        <v>289.41900429123285</v>
      </c>
      <c r="AC248">
        <v>354.80228409324968</v>
      </c>
      <c r="AE248">
        <v>432.52055762266144</v>
      </c>
      <c r="AG248">
        <v>220.66065361747982</v>
      </c>
      <c r="AI248">
        <v>273.76542623690835</v>
      </c>
      <c r="AK248">
        <v>305.04696195119413</v>
      </c>
      <c r="AM248">
        <v>370.43024175321096</v>
      </c>
      <c r="AO248">
        <v>448.14851528262267</v>
      </c>
      <c r="AQ248" s="366">
        <v>0</v>
      </c>
      <c r="AR248" s="366">
        <v>0</v>
      </c>
      <c r="AS248" s="366">
        <v>0</v>
      </c>
      <c r="AT248" s="366">
        <v>0</v>
      </c>
      <c r="AU248" s="366">
        <v>0</v>
      </c>
      <c r="AV248" s="366">
        <v>0</v>
      </c>
      <c r="AW248" s="366">
        <v>0</v>
      </c>
      <c r="AX248" s="366">
        <v>0</v>
      </c>
      <c r="AY248" s="366">
        <v>0</v>
      </c>
      <c r="AZ248" s="366">
        <v>0</v>
      </c>
      <c r="BH248" s="44"/>
      <c r="BJ248" s="44"/>
      <c r="BR248" s="44"/>
      <c r="BT248" s="44"/>
      <c r="CH248" s="33"/>
    </row>
    <row r="249" spans="1:86">
      <c r="A249">
        <v>248</v>
      </c>
      <c r="B249" t="s">
        <v>187</v>
      </c>
      <c r="C249">
        <v>179.80522162114639</v>
      </c>
      <c r="E249">
        <v>232.93046144057493</v>
      </c>
      <c r="G249">
        <v>264.21199715486068</v>
      </c>
      <c r="I249">
        <v>329.58302615687751</v>
      </c>
      <c r="K249">
        <v>407.30129968628927</v>
      </c>
      <c r="M249">
        <v>203.79806066049281</v>
      </c>
      <c r="O249">
        <v>256.92330047992135</v>
      </c>
      <c r="Q249">
        <v>288.20483619420713</v>
      </c>
      <c r="S249">
        <v>353.5758651962239</v>
      </c>
      <c r="U249">
        <v>431.29413872563566</v>
      </c>
      <c r="W249">
        <v>211.15315963036832</v>
      </c>
      <c r="Y249">
        <v>264.27839944979689</v>
      </c>
      <c r="AA249">
        <v>295.55993516408262</v>
      </c>
      <c r="AC249">
        <v>360.93096416609944</v>
      </c>
      <c r="AE249">
        <v>438.6492376955112</v>
      </c>
      <c r="AG249">
        <v>226.56770088336975</v>
      </c>
      <c r="AI249">
        <v>279.6929407027983</v>
      </c>
      <c r="AK249">
        <v>310.97447641708408</v>
      </c>
      <c r="AM249">
        <v>376.34550541910085</v>
      </c>
      <c r="AO249">
        <v>454.06377894851261</v>
      </c>
      <c r="AQ249" s="366">
        <v>0</v>
      </c>
      <c r="AR249" s="366">
        <v>0</v>
      </c>
      <c r="AS249" s="366">
        <v>0</v>
      </c>
      <c r="AT249" s="366">
        <v>0</v>
      </c>
      <c r="AU249" s="366">
        <v>0</v>
      </c>
      <c r="AV249" s="366">
        <v>0</v>
      </c>
      <c r="AW249" s="366">
        <v>0</v>
      </c>
      <c r="AX249" s="366">
        <v>0</v>
      </c>
      <c r="AY249" s="366">
        <v>0</v>
      </c>
      <c r="AZ249" s="366">
        <v>0</v>
      </c>
      <c r="BH249" s="44"/>
      <c r="BJ249" s="44"/>
      <c r="BR249" s="44"/>
      <c r="BT249" s="44"/>
      <c r="CH249" s="33"/>
    </row>
    <row r="250" spans="1:86">
      <c r="A250">
        <v>249</v>
      </c>
      <c r="B250" t="s">
        <v>188</v>
      </c>
      <c r="C250">
        <v>192.93538267454164</v>
      </c>
      <c r="E250">
        <v>246.10155689397024</v>
      </c>
      <c r="G250">
        <v>277.38309260825599</v>
      </c>
      <c r="I250">
        <v>342.72962001027275</v>
      </c>
      <c r="K250">
        <v>420.44789353968451</v>
      </c>
      <c r="M250">
        <v>216.38377557297898</v>
      </c>
      <c r="O250">
        <v>269.54994979240752</v>
      </c>
      <c r="Q250">
        <v>300.83148550669324</v>
      </c>
      <c r="S250">
        <v>366.17801290871006</v>
      </c>
      <c r="U250">
        <v>443.89628643812188</v>
      </c>
      <c r="W250">
        <v>223.75530435049026</v>
      </c>
      <c r="Y250">
        <v>276.9214785699188</v>
      </c>
      <c r="AA250">
        <v>308.20301428420453</v>
      </c>
      <c r="AC250">
        <v>373.5495416862214</v>
      </c>
      <c r="AE250">
        <v>451.26781521563305</v>
      </c>
      <c r="AG250">
        <v>238.82005842385368</v>
      </c>
      <c r="AI250">
        <v>291.98623264328228</v>
      </c>
      <c r="AK250">
        <v>323.267768357568</v>
      </c>
      <c r="AM250">
        <v>388.61429575958482</v>
      </c>
      <c r="AO250">
        <v>466.33256928899658</v>
      </c>
      <c r="AQ250" s="366">
        <v>0</v>
      </c>
      <c r="AR250" s="366">
        <v>0</v>
      </c>
      <c r="AS250" s="366">
        <v>0</v>
      </c>
      <c r="AT250" s="366">
        <v>0</v>
      </c>
      <c r="AU250" s="366">
        <v>0</v>
      </c>
      <c r="AV250" s="366">
        <v>0</v>
      </c>
      <c r="AW250" s="366">
        <v>0</v>
      </c>
      <c r="AX250" s="366">
        <v>0</v>
      </c>
      <c r="AY250" s="366">
        <v>0</v>
      </c>
      <c r="AZ250" s="366">
        <v>0</v>
      </c>
      <c r="BH250" s="44"/>
      <c r="BJ250" s="44"/>
      <c r="BR250" s="44"/>
      <c r="BT250" s="44"/>
      <c r="CH250" s="33"/>
    </row>
    <row r="251" spans="1:86">
      <c r="A251">
        <v>250</v>
      </c>
      <c r="B251" t="s">
        <v>936</v>
      </c>
      <c r="C251">
        <v>106.43756666160922</v>
      </c>
      <c r="E251">
        <v>110.72499523303779</v>
      </c>
      <c r="G251">
        <v>138.79535237589494</v>
      </c>
      <c r="I251">
        <v>136.42320951875212</v>
      </c>
      <c r="K251">
        <v>146.63220951875209</v>
      </c>
      <c r="M251">
        <v>135.38165580054618</v>
      </c>
      <c r="O251">
        <v>139.66908437197478</v>
      </c>
      <c r="Q251">
        <v>167.7394415148319</v>
      </c>
      <c r="S251">
        <v>165.36729865768905</v>
      </c>
      <c r="U251">
        <v>175.57629865768905</v>
      </c>
      <c r="W251">
        <v>143.30651220695671</v>
      </c>
      <c r="Y251">
        <v>147.59394077838527</v>
      </c>
      <c r="AA251">
        <v>175.66429792124245</v>
      </c>
      <c r="AC251">
        <v>173.2921550640996</v>
      </c>
      <c r="AE251">
        <v>183.50115506409958</v>
      </c>
      <c r="AG251">
        <v>161.90205462405152</v>
      </c>
      <c r="AI251">
        <v>166.18948319548008</v>
      </c>
      <c r="AK251">
        <v>194.25984033833723</v>
      </c>
      <c r="AM251">
        <v>191.88769748119438</v>
      </c>
      <c r="AO251">
        <v>202.09669748119435</v>
      </c>
      <c r="AQ251" s="366">
        <v>0</v>
      </c>
      <c r="AR251" s="366">
        <v>0</v>
      </c>
      <c r="AS251" s="366">
        <v>0</v>
      </c>
      <c r="AT251" s="366">
        <v>0</v>
      </c>
      <c r="AU251" s="366">
        <v>0</v>
      </c>
      <c r="AV251" s="366">
        <v>0</v>
      </c>
      <c r="AW251" s="366">
        <v>0</v>
      </c>
      <c r="AX251" s="366">
        <v>0</v>
      </c>
      <c r="AY251" s="366">
        <v>0</v>
      </c>
      <c r="AZ251" s="366">
        <v>0</v>
      </c>
      <c r="BH251" s="44"/>
      <c r="BJ251" s="44"/>
      <c r="BR251" s="44"/>
      <c r="BT251" s="44"/>
      <c r="CH251" s="33"/>
    </row>
    <row r="252" spans="1:86">
      <c r="A252">
        <v>251</v>
      </c>
      <c r="B252" t="s">
        <v>937</v>
      </c>
      <c r="C252">
        <v>118.68836666160924</v>
      </c>
      <c r="E252">
        <v>151.0197952330378</v>
      </c>
      <c r="G252">
        <v>181.85765237589493</v>
      </c>
      <c r="I252">
        <v>287.88468598934031</v>
      </c>
      <c r="K252">
        <v>333.5122595187521</v>
      </c>
      <c r="M252">
        <v>147.63245580054618</v>
      </c>
      <c r="O252">
        <v>179.96388437197476</v>
      </c>
      <c r="Q252">
        <v>210.80174151483186</v>
      </c>
      <c r="S252">
        <v>316.8287751282773</v>
      </c>
      <c r="U252">
        <v>362.45634865768903</v>
      </c>
      <c r="W252">
        <v>155.55731220695674</v>
      </c>
      <c r="Y252">
        <v>187.88874077838528</v>
      </c>
      <c r="AA252">
        <v>218.72659792124244</v>
      </c>
      <c r="AC252">
        <v>324.75363153468783</v>
      </c>
      <c r="AE252">
        <v>370.38120506409962</v>
      </c>
      <c r="AG252">
        <v>174.15285462405151</v>
      </c>
      <c r="AI252">
        <v>206.48428319548009</v>
      </c>
      <c r="AK252">
        <v>237.32214033833722</v>
      </c>
      <c r="AM252">
        <v>343.34917395178263</v>
      </c>
      <c r="AO252">
        <v>388.97674748119437</v>
      </c>
      <c r="AQ252" s="366">
        <v>0</v>
      </c>
      <c r="AR252" s="366">
        <v>0</v>
      </c>
      <c r="AS252" s="366">
        <v>0</v>
      </c>
      <c r="AT252" s="366">
        <v>0</v>
      </c>
      <c r="AU252" s="366">
        <v>0</v>
      </c>
      <c r="AV252" s="366">
        <v>0</v>
      </c>
      <c r="AW252" s="366">
        <v>0</v>
      </c>
      <c r="AX252" s="366">
        <v>0</v>
      </c>
      <c r="AY252" s="366">
        <v>0</v>
      </c>
      <c r="AZ252" s="366">
        <v>0</v>
      </c>
      <c r="BH252" s="44"/>
      <c r="BJ252" s="44"/>
      <c r="BR252" s="44"/>
      <c r="BT252" s="44"/>
      <c r="CH252" s="33"/>
    </row>
    <row r="253" spans="1:86">
      <c r="A253">
        <v>252</v>
      </c>
      <c r="B253" t="s">
        <v>938</v>
      </c>
      <c r="C253">
        <v>114.18187287198211</v>
      </c>
      <c r="E253">
        <v>122.75673001483925</v>
      </c>
      <c r="G253">
        <v>178.8974443005535</v>
      </c>
      <c r="I253">
        <v>166.31630144341068</v>
      </c>
      <c r="K253">
        <v>186.73430144341063</v>
      </c>
      <c r="M253">
        <v>141.7397223575334</v>
      </c>
      <c r="O253">
        <v>150.31457950039052</v>
      </c>
      <c r="Q253">
        <v>206.45529378610479</v>
      </c>
      <c r="S253">
        <v>193.87415092896197</v>
      </c>
      <c r="U253">
        <v>214.29215092896195</v>
      </c>
      <c r="W253">
        <v>149.61694423359032</v>
      </c>
      <c r="Y253">
        <v>158.19180137644747</v>
      </c>
      <c r="AA253">
        <v>214.33251566216171</v>
      </c>
      <c r="AC253">
        <v>201.75137280501889</v>
      </c>
      <c r="AE253">
        <v>222.16937280501884</v>
      </c>
      <c r="AG253">
        <v>167.32187723640874</v>
      </c>
      <c r="AI253">
        <v>175.89673437926589</v>
      </c>
      <c r="AK253">
        <v>232.03744866498019</v>
      </c>
      <c r="AM253">
        <v>219.45630580783734</v>
      </c>
      <c r="AO253">
        <v>239.87430580783732</v>
      </c>
      <c r="AQ253" s="366">
        <v>0</v>
      </c>
      <c r="AR253" s="366">
        <v>0</v>
      </c>
      <c r="AS253" s="366">
        <v>0</v>
      </c>
      <c r="AT253" s="366">
        <v>0</v>
      </c>
      <c r="AU253" s="366">
        <v>0</v>
      </c>
      <c r="AV253" s="366">
        <v>0</v>
      </c>
      <c r="AW253" s="366">
        <v>0</v>
      </c>
      <c r="AX253" s="366">
        <v>0</v>
      </c>
      <c r="AY253" s="366">
        <v>0</v>
      </c>
      <c r="AZ253" s="366">
        <v>0</v>
      </c>
      <c r="BH253" s="44"/>
      <c r="BJ253" s="44"/>
      <c r="BR253" s="44"/>
      <c r="BT253" s="44"/>
      <c r="CH253" s="33"/>
    </row>
    <row r="254" spans="1:86">
      <c r="A254">
        <v>253</v>
      </c>
      <c r="B254" t="s">
        <v>939</v>
      </c>
      <c r="C254">
        <v>122.31139045213001</v>
      </c>
      <c r="E254">
        <v>154.64281902355856</v>
      </c>
      <c r="G254">
        <v>185.48067616641572</v>
      </c>
      <c r="I254">
        <v>291.5077097798611</v>
      </c>
      <c r="K254">
        <v>337.13528330927289</v>
      </c>
      <c r="M254">
        <v>149.83605966815878</v>
      </c>
      <c r="O254">
        <v>182.16748823958736</v>
      </c>
      <c r="Q254">
        <v>213.00534538244446</v>
      </c>
      <c r="S254">
        <v>319.03237899588987</v>
      </c>
      <c r="U254">
        <v>364.65995252530161</v>
      </c>
      <c r="W254">
        <v>157.70528761789507</v>
      </c>
      <c r="Y254">
        <v>190.03671618932364</v>
      </c>
      <c r="AA254">
        <v>220.87457333218077</v>
      </c>
      <c r="AC254">
        <v>326.90160694562616</v>
      </c>
      <c r="AE254">
        <v>372.529180475038</v>
      </c>
      <c r="AG254">
        <v>175.3889034838586</v>
      </c>
      <c r="AI254">
        <v>207.72033205528714</v>
      </c>
      <c r="AK254">
        <v>238.55818919814431</v>
      </c>
      <c r="AM254">
        <v>344.58522281158974</v>
      </c>
      <c r="AO254">
        <v>390.21279634100148</v>
      </c>
      <c r="AQ254" s="366">
        <v>0</v>
      </c>
      <c r="AR254" s="366">
        <v>0</v>
      </c>
      <c r="AS254" s="366">
        <v>0</v>
      </c>
      <c r="AT254" s="366">
        <v>0</v>
      </c>
      <c r="AU254" s="366">
        <v>0</v>
      </c>
      <c r="AV254" s="366">
        <v>0</v>
      </c>
      <c r="AW254" s="366">
        <v>0</v>
      </c>
      <c r="AX254" s="366">
        <v>0</v>
      </c>
      <c r="AY254" s="366">
        <v>0</v>
      </c>
      <c r="AZ254" s="366">
        <v>0</v>
      </c>
      <c r="BH254" s="44"/>
      <c r="BJ254" s="44"/>
      <c r="BR254" s="44"/>
      <c r="BT254" s="44"/>
      <c r="CH254" s="33"/>
    </row>
    <row r="255" spans="1:86">
      <c r="A255">
        <v>254</v>
      </c>
      <c r="B255" t="s">
        <v>189</v>
      </c>
      <c r="C255">
        <v>103.73309191627928</v>
      </c>
      <c r="E255">
        <v>108.02052048770784</v>
      </c>
      <c r="G255">
        <v>136.09087763056499</v>
      </c>
      <c r="I255">
        <v>133.71873477342214</v>
      </c>
      <c r="K255">
        <v>143.92773477342212</v>
      </c>
      <c r="M255">
        <v>129.63075172899454</v>
      </c>
      <c r="O255">
        <v>133.9181803004231</v>
      </c>
      <c r="Q255">
        <v>161.98853744328025</v>
      </c>
      <c r="S255">
        <v>159.61639458613737</v>
      </c>
      <c r="U255">
        <v>169.82539458613741</v>
      </c>
      <c r="W255">
        <v>136.94194391489623</v>
      </c>
      <c r="Y255">
        <v>141.22937248632479</v>
      </c>
      <c r="AA255">
        <v>169.29972962918194</v>
      </c>
      <c r="AC255">
        <v>166.92758677203906</v>
      </c>
      <c r="AE255">
        <v>177.1365867720391</v>
      </c>
      <c r="AG255">
        <v>153.58026441063407</v>
      </c>
      <c r="AI255">
        <v>157.86769298206264</v>
      </c>
      <c r="AK255">
        <v>185.93805012491976</v>
      </c>
      <c r="AM255">
        <v>183.56590726777694</v>
      </c>
      <c r="AO255">
        <v>193.77490726777691</v>
      </c>
      <c r="AQ255" s="366">
        <v>0</v>
      </c>
      <c r="AR255" s="366">
        <v>0</v>
      </c>
      <c r="AS255" s="366">
        <v>0</v>
      </c>
      <c r="AT255" s="366">
        <v>0</v>
      </c>
      <c r="AU255" s="366">
        <v>0</v>
      </c>
      <c r="AV255" s="366">
        <v>0</v>
      </c>
      <c r="AW255" s="366">
        <v>0</v>
      </c>
      <c r="AX255" s="366">
        <v>0</v>
      </c>
      <c r="AY255" s="366">
        <v>0</v>
      </c>
      <c r="AZ255" s="366">
        <v>0</v>
      </c>
      <c r="BH255" s="44"/>
      <c r="BJ255" s="44"/>
      <c r="BR255" s="44"/>
      <c r="BT255" s="44"/>
      <c r="CH255" s="33"/>
    </row>
    <row r="256" spans="1:86">
      <c r="A256">
        <v>255</v>
      </c>
      <c r="B256" t="s">
        <v>190</v>
      </c>
      <c r="C256">
        <v>109.69145795983012</v>
      </c>
      <c r="E256">
        <v>113.97888653125868</v>
      </c>
      <c r="G256">
        <v>142.04924367411584</v>
      </c>
      <c r="I256">
        <v>139.67710081697297</v>
      </c>
      <c r="K256">
        <v>149.88610081697297</v>
      </c>
      <c r="M256">
        <v>134.66371695291039</v>
      </c>
      <c r="O256">
        <v>138.95114552433895</v>
      </c>
      <c r="Q256">
        <v>167.02150266719613</v>
      </c>
      <c r="S256">
        <v>164.64935981005326</v>
      </c>
      <c r="U256">
        <v>174.85835981005326</v>
      </c>
      <c r="W256">
        <v>141.87495778622676</v>
      </c>
      <c r="Y256">
        <v>146.16238635765532</v>
      </c>
      <c r="AA256">
        <v>174.23274350051247</v>
      </c>
      <c r="AC256">
        <v>171.86060064336959</v>
      </c>
      <c r="AE256">
        <v>182.06960064336963</v>
      </c>
      <c r="AG256">
        <v>157.9187413417371</v>
      </c>
      <c r="AI256">
        <v>162.2061699131657</v>
      </c>
      <c r="AK256">
        <v>190.27652705602281</v>
      </c>
      <c r="AM256">
        <v>187.90438419887997</v>
      </c>
      <c r="AO256">
        <v>198.11338419887994</v>
      </c>
      <c r="AQ256" s="366">
        <v>0</v>
      </c>
      <c r="AR256" s="366">
        <v>0</v>
      </c>
      <c r="AS256" s="366">
        <v>0</v>
      </c>
      <c r="AT256" s="366">
        <v>0</v>
      </c>
      <c r="AU256" s="366">
        <v>0</v>
      </c>
      <c r="AV256" s="366">
        <v>0</v>
      </c>
      <c r="AW256" s="366">
        <v>0</v>
      </c>
      <c r="AX256" s="366">
        <v>0</v>
      </c>
      <c r="AY256" s="366">
        <v>0</v>
      </c>
      <c r="AZ256" s="366">
        <v>0</v>
      </c>
      <c r="BH256" s="44"/>
      <c r="BJ256" s="44"/>
      <c r="BR256" s="44"/>
      <c r="BT256" s="44"/>
      <c r="CH256" s="33"/>
    </row>
    <row r="257" spans="1:86">
      <c r="A257">
        <v>256</v>
      </c>
      <c r="B257" t="s">
        <v>191</v>
      </c>
      <c r="C257">
        <v>112.85490482932997</v>
      </c>
      <c r="E257">
        <v>117.14233340075855</v>
      </c>
      <c r="G257">
        <v>145.21269054361568</v>
      </c>
      <c r="I257">
        <v>142.84054768647283</v>
      </c>
      <c r="K257">
        <v>153.04954768647281</v>
      </c>
      <c r="M257">
        <v>137.46849809432047</v>
      </c>
      <c r="O257">
        <v>141.75592666574903</v>
      </c>
      <c r="Q257">
        <v>169.82628380860621</v>
      </c>
      <c r="S257">
        <v>167.45414095146333</v>
      </c>
      <c r="U257">
        <v>177.66314095146333</v>
      </c>
      <c r="W257">
        <v>144.6548277126185</v>
      </c>
      <c r="Y257">
        <v>148.94225628404706</v>
      </c>
      <c r="AA257">
        <v>177.01261342690424</v>
      </c>
      <c r="AC257">
        <v>174.64047056976136</v>
      </c>
      <c r="AE257">
        <v>184.84947056976137</v>
      </c>
      <c r="AG257">
        <v>160.46818136141323</v>
      </c>
      <c r="AI257">
        <v>164.75560993284182</v>
      </c>
      <c r="AK257">
        <v>192.82596707569897</v>
      </c>
      <c r="AM257">
        <v>190.45382421855609</v>
      </c>
      <c r="AO257">
        <v>200.6628242185561</v>
      </c>
      <c r="AQ257" s="366">
        <v>0</v>
      </c>
      <c r="AR257" s="366">
        <v>0</v>
      </c>
      <c r="AS257" s="366">
        <v>0</v>
      </c>
      <c r="AT257" s="366">
        <v>0</v>
      </c>
      <c r="AU257" s="366">
        <v>0</v>
      </c>
      <c r="AV257" s="366">
        <v>0</v>
      </c>
      <c r="AW257" s="366">
        <v>0</v>
      </c>
      <c r="AX257" s="366">
        <v>0</v>
      </c>
      <c r="AY257" s="366">
        <v>0</v>
      </c>
      <c r="AZ257" s="366">
        <v>0</v>
      </c>
      <c r="BH257" s="44"/>
      <c r="BJ257" s="44"/>
      <c r="BR257" s="44"/>
      <c r="BT257" s="44"/>
      <c r="CH257" s="33"/>
    </row>
    <row r="258" spans="1:86">
      <c r="A258">
        <v>257</v>
      </c>
      <c r="B258" t="s">
        <v>192</v>
      </c>
      <c r="C258">
        <v>116.10693495268706</v>
      </c>
      <c r="E258">
        <v>120.39436352411562</v>
      </c>
      <c r="G258">
        <v>148.46472066697277</v>
      </c>
      <c r="I258">
        <v>146.09257780982992</v>
      </c>
      <c r="K258">
        <v>156.30157780982989</v>
      </c>
      <c r="M258">
        <v>140.41187626459154</v>
      </c>
      <c r="O258">
        <v>144.6993048360201</v>
      </c>
      <c r="Q258">
        <v>172.76966197887725</v>
      </c>
      <c r="S258">
        <v>170.39751912173438</v>
      </c>
      <c r="U258">
        <v>180.60651912173441</v>
      </c>
      <c r="W258">
        <v>147.58534419122199</v>
      </c>
      <c r="Y258">
        <v>151.87277276265056</v>
      </c>
      <c r="AA258">
        <v>179.9431299055077</v>
      </c>
      <c r="AC258">
        <v>177.57098704836486</v>
      </c>
      <c r="AE258">
        <v>187.77998704836483</v>
      </c>
      <c r="AG258">
        <v>163.20039999556988</v>
      </c>
      <c r="AI258">
        <v>167.48782856699845</v>
      </c>
      <c r="AK258">
        <v>195.55818570985559</v>
      </c>
      <c r="AM258">
        <v>193.18604285271275</v>
      </c>
      <c r="AO258">
        <v>203.39504285271275</v>
      </c>
      <c r="AQ258" s="366">
        <v>0</v>
      </c>
      <c r="AR258" s="366">
        <v>0</v>
      </c>
      <c r="AS258" s="366">
        <v>0</v>
      </c>
      <c r="AT258" s="366">
        <v>0</v>
      </c>
      <c r="AU258" s="366">
        <v>0</v>
      </c>
      <c r="AV258" s="366">
        <v>0</v>
      </c>
      <c r="AW258" s="366">
        <v>0</v>
      </c>
      <c r="AX258" s="366">
        <v>0</v>
      </c>
      <c r="AY258" s="366">
        <v>0</v>
      </c>
      <c r="AZ258" s="366">
        <v>0</v>
      </c>
      <c r="BH258" s="44"/>
      <c r="BJ258" s="44"/>
      <c r="BR258" s="44"/>
      <c r="BT258" s="44"/>
      <c r="CH258" s="33"/>
    </row>
    <row r="259" spans="1:86">
      <c r="A259">
        <v>258</v>
      </c>
      <c r="B259" t="s">
        <v>193</v>
      </c>
      <c r="C259">
        <v>122.81170059891414</v>
      </c>
      <c r="E259">
        <v>127.09912917034271</v>
      </c>
      <c r="G259">
        <v>155.16948631319988</v>
      </c>
      <c r="I259">
        <v>152.79734345605701</v>
      </c>
      <c r="K259">
        <v>163.00634345605701</v>
      </c>
      <c r="M259">
        <v>146.61265552524128</v>
      </c>
      <c r="O259">
        <v>150.90008409666984</v>
      </c>
      <c r="Q259">
        <v>178.97044123952699</v>
      </c>
      <c r="S259">
        <v>176.59829838238412</v>
      </c>
      <c r="U259">
        <v>186.80729838238412</v>
      </c>
      <c r="W259">
        <v>153.78770098933987</v>
      </c>
      <c r="Y259">
        <v>158.07512956076846</v>
      </c>
      <c r="AA259">
        <v>186.14548670362558</v>
      </c>
      <c r="AC259">
        <v>183.77334384648273</v>
      </c>
      <c r="AE259">
        <v>193.98234384648273</v>
      </c>
      <c r="AG259">
        <v>169.07896356026953</v>
      </c>
      <c r="AI259">
        <v>173.36639213169809</v>
      </c>
      <c r="AK259">
        <v>201.43674927455524</v>
      </c>
      <c r="AM259">
        <v>199.06460641741239</v>
      </c>
      <c r="AO259">
        <v>209.27360641741237</v>
      </c>
      <c r="AQ259" s="366">
        <v>0</v>
      </c>
      <c r="AR259" s="366">
        <v>0</v>
      </c>
      <c r="AS259" s="366">
        <v>0</v>
      </c>
      <c r="AT259" s="366">
        <v>0</v>
      </c>
      <c r="AU259" s="366">
        <v>0</v>
      </c>
      <c r="AV259" s="366">
        <v>0</v>
      </c>
      <c r="AW259" s="366">
        <v>0</v>
      </c>
      <c r="AX259" s="366">
        <v>0</v>
      </c>
      <c r="AY259" s="366">
        <v>0</v>
      </c>
      <c r="AZ259" s="366">
        <v>0</v>
      </c>
      <c r="BH259" s="44"/>
      <c r="BJ259" s="44"/>
      <c r="BR259" s="44"/>
      <c r="BT259" s="44"/>
      <c r="CH259" s="33"/>
    </row>
    <row r="260" spans="1:86">
      <c r="A260">
        <v>259</v>
      </c>
      <c r="B260" t="s">
        <v>194</v>
      </c>
      <c r="C260">
        <v>126.95654091526821</v>
      </c>
      <c r="E260">
        <v>135.53139805812535</v>
      </c>
      <c r="G260">
        <v>191.67211234383961</v>
      </c>
      <c r="I260">
        <v>179.09096948669676</v>
      </c>
      <c r="K260">
        <v>199.50896948669677</v>
      </c>
      <c r="M260">
        <v>150.80397681168941</v>
      </c>
      <c r="O260">
        <v>159.37883395454656</v>
      </c>
      <c r="Q260">
        <v>215.51954824026086</v>
      </c>
      <c r="S260">
        <v>202.93840538311798</v>
      </c>
      <c r="U260">
        <v>223.35640538311799</v>
      </c>
      <c r="W260">
        <v>157.99022066132224</v>
      </c>
      <c r="Y260">
        <v>166.5650778041794</v>
      </c>
      <c r="AA260">
        <v>222.70579208989366</v>
      </c>
      <c r="AC260">
        <v>210.12464923275084</v>
      </c>
      <c r="AE260">
        <v>230.54264923275079</v>
      </c>
      <c r="AG260">
        <v>173.31134559367655</v>
      </c>
      <c r="AI260">
        <v>181.88620273653368</v>
      </c>
      <c r="AK260">
        <v>238.026917022248</v>
      </c>
      <c r="AM260">
        <v>225.44577416510515</v>
      </c>
      <c r="AO260">
        <v>245.86377416510513</v>
      </c>
      <c r="AQ260" s="366">
        <v>0</v>
      </c>
      <c r="AR260" s="366">
        <v>0</v>
      </c>
      <c r="AS260" s="366">
        <v>0</v>
      </c>
      <c r="AT260" s="366">
        <v>0</v>
      </c>
      <c r="AU260" s="366">
        <v>0</v>
      </c>
      <c r="AV260" s="366">
        <v>0</v>
      </c>
      <c r="AW260" s="366">
        <v>0</v>
      </c>
      <c r="AX260" s="366">
        <v>0</v>
      </c>
      <c r="AY260" s="366">
        <v>0</v>
      </c>
      <c r="AZ260" s="366">
        <v>0</v>
      </c>
      <c r="BH260" s="44"/>
      <c r="BJ260" s="44"/>
      <c r="BR260" s="44"/>
      <c r="BT260" s="44"/>
      <c r="CH260" s="33"/>
    </row>
    <row r="261" spans="1:86">
      <c r="A261">
        <v>260</v>
      </c>
      <c r="B261" t="s">
        <v>195</v>
      </c>
      <c r="C261">
        <v>133.84576087866267</v>
      </c>
      <c r="E261">
        <v>142.42061802151983</v>
      </c>
      <c r="G261">
        <v>198.5613323072341</v>
      </c>
      <c r="I261">
        <v>185.98018945009125</v>
      </c>
      <c r="K261">
        <v>206.39818945009125</v>
      </c>
      <c r="M261">
        <v>157.29335260957188</v>
      </c>
      <c r="O261">
        <v>165.86820975242901</v>
      </c>
      <c r="Q261">
        <v>222.00892403814333</v>
      </c>
      <c r="S261">
        <v>209.42778118100046</v>
      </c>
      <c r="U261">
        <v>229.84578118100046</v>
      </c>
      <c r="W261">
        <v>164.50626436652362</v>
      </c>
      <c r="Y261">
        <v>173.08112150938075</v>
      </c>
      <c r="AA261">
        <v>229.22183579509502</v>
      </c>
      <c r="AC261">
        <v>216.6406929379522</v>
      </c>
      <c r="AE261">
        <v>237.05869293795217</v>
      </c>
      <c r="AG261">
        <v>179.57050371839489</v>
      </c>
      <c r="AI261">
        <v>188.14536086125202</v>
      </c>
      <c r="AK261">
        <v>244.28607514696634</v>
      </c>
      <c r="AM261">
        <v>231.70493228982349</v>
      </c>
      <c r="AO261">
        <v>252.12293228982347</v>
      </c>
      <c r="AQ261" s="366">
        <v>0</v>
      </c>
      <c r="AR261" s="366">
        <v>0</v>
      </c>
      <c r="AS261" s="366">
        <v>0</v>
      </c>
      <c r="AT261" s="366">
        <v>0</v>
      </c>
      <c r="AU261" s="366">
        <v>0</v>
      </c>
      <c r="AV261" s="366">
        <v>0</v>
      </c>
      <c r="AW261" s="366">
        <v>0</v>
      </c>
      <c r="AX261" s="366">
        <v>0</v>
      </c>
      <c r="AY261" s="366">
        <v>0</v>
      </c>
      <c r="AZ261" s="366">
        <v>0</v>
      </c>
      <c r="BH261" s="44"/>
      <c r="BJ261" s="44"/>
      <c r="BR261" s="44"/>
      <c r="BT261" s="44"/>
      <c r="CH261" s="33"/>
    </row>
    <row r="262" spans="1:86">
      <c r="A262">
        <v>261</v>
      </c>
      <c r="B262" t="s">
        <v>196</v>
      </c>
      <c r="C262">
        <v>140.87445225453524</v>
      </c>
      <c r="E262">
        <v>149.44930939739237</v>
      </c>
      <c r="G262">
        <v>205.59002368310666</v>
      </c>
      <c r="I262">
        <v>193.00888082596381</v>
      </c>
      <c r="K262">
        <v>213.42688082596379</v>
      </c>
      <c r="M262">
        <v>164.00094485964829</v>
      </c>
      <c r="O262">
        <v>172.57580200250541</v>
      </c>
      <c r="Q262">
        <v>228.71651628821971</v>
      </c>
      <c r="S262">
        <v>216.13537343107689</v>
      </c>
      <c r="U262">
        <v>236.55337343107684</v>
      </c>
      <c r="W262">
        <v>171.25949610114418</v>
      </c>
      <c r="Y262">
        <v>179.83435324400131</v>
      </c>
      <c r="AA262">
        <v>235.9750675297156</v>
      </c>
      <c r="AC262">
        <v>223.39392467257275</v>
      </c>
      <c r="AE262">
        <v>243.81192467257273</v>
      </c>
      <c r="AG262">
        <v>186.11744074513319</v>
      </c>
      <c r="AI262">
        <v>194.69229788799032</v>
      </c>
      <c r="AK262">
        <v>250.83301217370459</v>
      </c>
      <c r="AM262">
        <v>238.25186931656177</v>
      </c>
      <c r="AO262">
        <v>258.66986931656174</v>
      </c>
      <c r="AQ262" s="366">
        <v>0</v>
      </c>
      <c r="AR262" s="366">
        <v>0</v>
      </c>
      <c r="AS262" s="366">
        <v>0</v>
      </c>
      <c r="AT262" s="366">
        <v>0</v>
      </c>
      <c r="AU262" s="366">
        <v>0</v>
      </c>
      <c r="AV262" s="366">
        <v>0</v>
      </c>
      <c r="AW262" s="366">
        <v>0</v>
      </c>
      <c r="AX262" s="366">
        <v>0</v>
      </c>
      <c r="AY262" s="366">
        <v>0</v>
      </c>
      <c r="AZ262" s="366">
        <v>0</v>
      </c>
      <c r="BH262" s="44"/>
      <c r="BI262" s="44"/>
      <c r="BJ262" s="44"/>
      <c r="BR262" s="44"/>
      <c r="BS262" s="44"/>
      <c r="BT262" s="44"/>
      <c r="CH262" s="33"/>
    </row>
    <row r="263" spans="1:86">
      <c r="A263">
        <v>262</v>
      </c>
      <c r="B263" t="s">
        <v>197</v>
      </c>
      <c r="C263">
        <v>148.00510730827344</v>
      </c>
      <c r="E263">
        <v>156.57996445113059</v>
      </c>
      <c r="G263">
        <v>212.72067873684486</v>
      </c>
      <c r="I263">
        <v>200.13953587970204</v>
      </c>
      <c r="K263">
        <v>220.55753587970199</v>
      </c>
      <c r="M263">
        <v>170.86806910012439</v>
      </c>
      <c r="O263">
        <v>179.44292624298151</v>
      </c>
      <c r="Q263">
        <v>235.58364052869578</v>
      </c>
      <c r="S263">
        <v>223.00249767155296</v>
      </c>
      <c r="U263">
        <v>243.42049767155294</v>
      </c>
      <c r="W263">
        <v>178.18612941961322</v>
      </c>
      <c r="Y263">
        <v>186.76098656247035</v>
      </c>
      <c r="AA263">
        <v>242.90170084818462</v>
      </c>
      <c r="AC263">
        <v>230.32055799104182</v>
      </c>
      <c r="AE263">
        <v>250.73855799104177</v>
      </c>
      <c r="AG263">
        <v>192.87476493825014</v>
      </c>
      <c r="AI263">
        <v>201.44962208110726</v>
      </c>
      <c r="AK263">
        <v>257.59033636682153</v>
      </c>
      <c r="AM263">
        <v>245.00919350967871</v>
      </c>
      <c r="AO263">
        <v>265.42719350967866</v>
      </c>
      <c r="AQ263" s="366">
        <v>0</v>
      </c>
      <c r="AR263" s="366">
        <v>0</v>
      </c>
      <c r="AS263" s="366">
        <v>0</v>
      </c>
      <c r="AT263" s="366">
        <v>0</v>
      </c>
      <c r="AU263" s="366">
        <v>0</v>
      </c>
      <c r="AV263" s="366">
        <v>0</v>
      </c>
      <c r="AW263" s="366">
        <v>0</v>
      </c>
      <c r="AX263" s="366">
        <v>0</v>
      </c>
      <c r="AY263" s="366">
        <v>0</v>
      </c>
      <c r="AZ263" s="366">
        <v>0</v>
      </c>
      <c r="BH263" s="44"/>
      <c r="BI263" s="44"/>
      <c r="BJ263" s="44"/>
      <c r="BR263" s="44"/>
      <c r="BS263" s="44"/>
      <c r="BT263" s="44"/>
      <c r="CH263" s="33"/>
    </row>
    <row r="264" spans="1:86">
      <c r="A264">
        <v>263</v>
      </c>
      <c r="B264" t="s">
        <v>198</v>
      </c>
      <c r="C264">
        <v>155.21256103267879</v>
      </c>
      <c r="E264">
        <v>163.78741817553592</v>
      </c>
      <c r="G264">
        <v>219.92813246125024</v>
      </c>
      <c r="I264">
        <v>207.34698960410739</v>
      </c>
      <c r="K264">
        <v>227.76498960410737</v>
      </c>
      <c r="M264">
        <v>177.85535225452008</v>
      </c>
      <c r="O264">
        <v>186.43020939737721</v>
      </c>
      <c r="Q264">
        <v>242.57092368309151</v>
      </c>
      <c r="S264">
        <v>229.98978082594866</v>
      </c>
      <c r="U264">
        <v>250.40778082594866</v>
      </c>
      <c r="W264">
        <v>185.24336817925413</v>
      </c>
      <c r="Y264">
        <v>193.81822532211126</v>
      </c>
      <c r="AA264">
        <v>249.95893960782553</v>
      </c>
      <c r="AC264">
        <v>237.37779675068271</v>
      </c>
      <c r="AE264">
        <v>257.79579675068265</v>
      </c>
      <c r="AG264">
        <v>199.79055197854487</v>
      </c>
      <c r="AI264">
        <v>208.365409121402</v>
      </c>
      <c r="AK264">
        <v>264.50612340711632</v>
      </c>
      <c r="AM264">
        <v>251.92498054997344</v>
      </c>
      <c r="AO264">
        <v>272.34298054997345</v>
      </c>
      <c r="AQ264" s="366">
        <v>0</v>
      </c>
      <c r="AR264" s="366">
        <v>0</v>
      </c>
      <c r="AS264" s="366">
        <v>0</v>
      </c>
      <c r="AT264" s="366">
        <v>0</v>
      </c>
      <c r="AU264" s="366">
        <v>0</v>
      </c>
      <c r="AV264" s="366">
        <v>0</v>
      </c>
      <c r="AW264" s="366">
        <v>0</v>
      </c>
      <c r="AX264" s="366">
        <v>0</v>
      </c>
      <c r="AY264" s="366">
        <v>0</v>
      </c>
      <c r="AZ264" s="366">
        <v>0</v>
      </c>
      <c r="BH264" s="44"/>
      <c r="BI264" s="44"/>
      <c r="BJ264" s="44"/>
      <c r="BR264" s="44"/>
      <c r="BS264" s="44"/>
      <c r="BT264" s="44"/>
      <c r="CH264" s="33"/>
    </row>
    <row r="265" spans="1:86">
      <c r="A265">
        <v>264</v>
      </c>
      <c r="B265" t="s">
        <v>199</v>
      </c>
      <c r="C265">
        <v>146.96178659680129</v>
      </c>
      <c r="E265">
        <v>155.53664373965842</v>
      </c>
      <c r="G265">
        <v>211.67735802537268</v>
      </c>
      <c r="I265">
        <v>199.09621516822986</v>
      </c>
      <c r="K265">
        <v>219.51421516822984</v>
      </c>
      <c r="M265">
        <v>170.36508688272914</v>
      </c>
      <c r="O265">
        <v>178.9399440255863</v>
      </c>
      <c r="Q265">
        <v>235.0806583113006</v>
      </c>
      <c r="S265">
        <v>222.49951545415774</v>
      </c>
      <c r="U265">
        <v>242.91751545415772</v>
      </c>
      <c r="W265">
        <v>178.12476376349724</v>
      </c>
      <c r="Y265">
        <v>186.6996209063544</v>
      </c>
      <c r="AA265">
        <v>242.84033519206866</v>
      </c>
      <c r="AC265">
        <v>230.25919233492584</v>
      </c>
      <c r="AE265">
        <v>250.67719233492579</v>
      </c>
      <c r="AG265">
        <v>193.16054744554549</v>
      </c>
      <c r="AI265">
        <v>201.73540458840264</v>
      </c>
      <c r="AK265">
        <v>257.87611887411691</v>
      </c>
      <c r="AM265">
        <v>245.29497601697409</v>
      </c>
      <c r="AO265">
        <v>265.7129760169741</v>
      </c>
      <c r="AQ265" s="366">
        <v>0</v>
      </c>
      <c r="AR265" s="366">
        <v>0</v>
      </c>
      <c r="AS265" s="366">
        <v>0</v>
      </c>
      <c r="AT265" s="366">
        <v>0</v>
      </c>
      <c r="AU265" s="366">
        <v>0</v>
      </c>
      <c r="AV265" s="366">
        <v>0</v>
      </c>
      <c r="AW265" s="366">
        <v>0</v>
      </c>
      <c r="AX265" s="366">
        <v>0</v>
      </c>
      <c r="AY265" s="366">
        <v>0</v>
      </c>
      <c r="AZ265" s="366">
        <v>0</v>
      </c>
      <c r="BH265" s="44"/>
      <c r="BI265" s="44"/>
      <c r="BJ265" s="44"/>
      <c r="BR265" s="44"/>
      <c r="BS265" s="44"/>
      <c r="BT265" s="44"/>
      <c r="CH265" s="33"/>
    </row>
    <row r="266" spans="1:86">
      <c r="A266">
        <v>265</v>
      </c>
      <c r="B266" t="s">
        <v>200</v>
      </c>
      <c r="C266">
        <v>154.06087763766004</v>
      </c>
      <c r="E266">
        <v>162.63573478051717</v>
      </c>
      <c r="G266">
        <v>218.77644906623146</v>
      </c>
      <c r="I266">
        <v>206.19530620908859</v>
      </c>
      <c r="K266">
        <v>226.61330620908859</v>
      </c>
      <c r="M266">
        <v>177.18282618628388</v>
      </c>
      <c r="O266">
        <v>185.75768332914103</v>
      </c>
      <c r="Q266">
        <v>241.89839761485527</v>
      </c>
      <c r="S266">
        <v>229.31725475771245</v>
      </c>
      <c r="U266">
        <v>249.73525475771243</v>
      </c>
      <c r="W266">
        <v>184.99771865509425</v>
      </c>
      <c r="Y266">
        <v>193.5725757979514</v>
      </c>
      <c r="AA266">
        <v>249.71329008366564</v>
      </c>
      <c r="AC266">
        <v>237.13214722652282</v>
      </c>
      <c r="AE266">
        <v>257.55014722652277</v>
      </c>
      <c r="AG266">
        <v>199.85274390525524</v>
      </c>
      <c r="AI266">
        <v>208.42760104811239</v>
      </c>
      <c r="AK266">
        <v>264.56831533382666</v>
      </c>
      <c r="AM266">
        <v>251.98717247668381</v>
      </c>
      <c r="AO266">
        <v>272.40517247668379</v>
      </c>
      <c r="AQ266" s="366">
        <v>0</v>
      </c>
      <c r="AR266" s="366">
        <v>0</v>
      </c>
      <c r="AS266" s="366">
        <v>0</v>
      </c>
      <c r="AT266" s="366">
        <v>0</v>
      </c>
      <c r="AU266" s="366">
        <v>0</v>
      </c>
      <c r="AV266" s="366">
        <v>0</v>
      </c>
      <c r="AW266" s="366">
        <v>0</v>
      </c>
      <c r="AX266" s="366">
        <v>0</v>
      </c>
      <c r="AY266" s="366">
        <v>0</v>
      </c>
      <c r="AZ266" s="366">
        <v>0</v>
      </c>
      <c r="BH266" s="44"/>
      <c r="BI266" s="44"/>
      <c r="BJ266" s="44"/>
      <c r="BR266" s="44"/>
      <c r="BS266" s="44"/>
      <c r="BT266" s="44"/>
      <c r="CH266" s="33"/>
    </row>
    <row r="267" spans="1:86">
      <c r="A267">
        <v>266</v>
      </c>
      <c r="B267" t="s">
        <v>201</v>
      </c>
      <c r="C267">
        <v>161.24013225154363</v>
      </c>
      <c r="E267">
        <v>169.81498939440081</v>
      </c>
      <c r="G267">
        <v>225.95570368011505</v>
      </c>
      <c r="I267">
        <v>213.37456082297223</v>
      </c>
      <c r="K267">
        <v>233.79256082297218</v>
      </c>
      <c r="M267">
        <v>184.12598911744712</v>
      </c>
      <c r="O267">
        <v>192.70084626030427</v>
      </c>
      <c r="Q267">
        <v>248.84156054601851</v>
      </c>
      <c r="S267">
        <v>236.26041768887569</v>
      </c>
      <c r="U267">
        <v>256.67841768887564</v>
      </c>
      <c r="W267">
        <v>192.00700141187269</v>
      </c>
      <c r="Y267">
        <v>200.58185855472988</v>
      </c>
      <c r="AA267">
        <v>256.72257284044417</v>
      </c>
      <c r="AC267">
        <v>244.14142998330129</v>
      </c>
      <c r="AE267">
        <v>264.5594299833013</v>
      </c>
      <c r="AG267">
        <v>206.71034619700762</v>
      </c>
      <c r="AI267">
        <v>215.28520333986478</v>
      </c>
      <c r="AK267">
        <v>271.42591762557902</v>
      </c>
      <c r="AM267">
        <v>258.8447747684362</v>
      </c>
      <c r="AO267">
        <v>279.26277476843615</v>
      </c>
      <c r="AQ267" s="366">
        <v>0</v>
      </c>
      <c r="AR267" s="366">
        <v>0</v>
      </c>
      <c r="AS267" s="366">
        <v>0</v>
      </c>
      <c r="AT267" s="366">
        <v>0</v>
      </c>
      <c r="AU267" s="366">
        <v>0</v>
      </c>
      <c r="AV267" s="366">
        <v>0</v>
      </c>
      <c r="AW267" s="366">
        <v>0</v>
      </c>
      <c r="AX267" s="366">
        <v>0</v>
      </c>
      <c r="AY267" s="366">
        <v>0</v>
      </c>
      <c r="AZ267" s="366">
        <v>0</v>
      </c>
      <c r="BH267" s="44"/>
      <c r="BI267" s="44"/>
      <c r="BJ267" s="44"/>
      <c r="BR267" s="44"/>
      <c r="BS267" s="44"/>
      <c r="BT267" s="44"/>
      <c r="CH267" s="33"/>
    </row>
    <row r="268" spans="1:86">
      <c r="A268">
        <v>267</v>
      </c>
      <c r="B268" t="s">
        <v>202</v>
      </c>
      <c r="C268">
        <v>208.66065299644873</v>
      </c>
      <c r="E268">
        <v>217.23551013930592</v>
      </c>
      <c r="G268">
        <v>273.37622442502015</v>
      </c>
      <c r="I268">
        <v>260.79508156787733</v>
      </c>
      <c r="K268">
        <v>281.21308156787728</v>
      </c>
      <c r="M268">
        <v>254.03048706975514</v>
      </c>
      <c r="O268">
        <v>262.60534421261229</v>
      </c>
      <c r="Q268">
        <v>318.74605849832653</v>
      </c>
      <c r="S268">
        <v>306.16491564118371</v>
      </c>
      <c r="U268">
        <v>326.58291564118366</v>
      </c>
      <c r="W268">
        <v>267.45143116662433</v>
      </c>
      <c r="Y268">
        <v>276.02628830948152</v>
      </c>
      <c r="AA268">
        <v>332.16700259519581</v>
      </c>
      <c r="AC268">
        <v>319.58585973805287</v>
      </c>
      <c r="AE268">
        <v>340.00385973805294</v>
      </c>
      <c r="AG268">
        <v>296.59992742494222</v>
      </c>
      <c r="AI268">
        <v>305.17478456779941</v>
      </c>
      <c r="AK268">
        <v>361.3154988535137</v>
      </c>
      <c r="AM268">
        <v>348.73435599637088</v>
      </c>
      <c r="AO268">
        <v>369.15235599637083</v>
      </c>
      <c r="AQ268" s="366">
        <v>0</v>
      </c>
      <c r="AR268" s="366">
        <v>0</v>
      </c>
      <c r="AS268" s="366">
        <v>0</v>
      </c>
      <c r="AT268" s="366">
        <v>0</v>
      </c>
      <c r="AU268" s="366">
        <v>0</v>
      </c>
      <c r="AV268" s="366">
        <v>0</v>
      </c>
      <c r="AW268" s="366">
        <v>0</v>
      </c>
      <c r="AX268" s="366">
        <v>0</v>
      </c>
      <c r="AY268" s="366">
        <v>0</v>
      </c>
      <c r="AZ268" s="366">
        <v>0</v>
      </c>
      <c r="BH268" s="44"/>
      <c r="BI268" s="44"/>
      <c r="BJ268" s="44"/>
      <c r="BR268" s="44"/>
      <c r="BS268" s="44"/>
      <c r="BT268" s="44"/>
      <c r="CH268" s="33"/>
    </row>
    <row r="269" spans="1:86">
      <c r="A269">
        <v>268</v>
      </c>
      <c r="B269" t="s">
        <v>203</v>
      </c>
      <c r="C269">
        <v>215.64490505364333</v>
      </c>
      <c r="E269">
        <v>224.21976219650048</v>
      </c>
      <c r="G269">
        <v>280.36047648221472</v>
      </c>
      <c r="I269">
        <v>267.7793336250719</v>
      </c>
      <c r="K269">
        <v>288.19733362507185</v>
      </c>
      <c r="M269">
        <v>260.66854972744034</v>
      </c>
      <c r="O269">
        <v>269.24340687029752</v>
      </c>
      <c r="Q269">
        <v>325.38412115601176</v>
      </c>
      <c r="S269">
        <v>312.80297829886894</v>
      </c>
      <c r="U269">
        <v>333.22097829886889</v>
      </c>
      <c r="W269">
        <v>274.12908845743107</v>
      </c>
      <c r="Y269">
        <v>282.70394560028819</v>
      </c>
      <c r="AA269">
        <v>338.84465988600249</v>
      </c>
      <c r="AC269">
        <v>326.26351702885961</v>
      </c>
      <c r="AE269">
        <v>346.68151702885962</v>
      </c>
      <c r="AG269">
        <v>303.05517040407295</v>
      </c>
      <c r="AI269">
        <v>311.63002754693008</v>
      </c>
      <c r="AK269">
        <v>367.77074183264438</v>
      </c>
      <c r="AM269">
        <v>355.1895989755015</v>
      </c>
      <c r="AO269">
        <v>375.6075989755015</v>
      </c>
      <c r="AQ269" s="366">
        <v>0</v>
      </c>
      <c r="AR269" s="366">
        <v>0</v>
      </c>
      <c r="AS269" s="366">
        <v>0</v>
      </c>
      <c r="AT269" s="366">
        <v>0</v>
      </c>
      <c r="AU269" s="366">
        <v>0</v>
      </c>
      <c r="AV269" s="366">
        <v>0</v>
      </c>
      <c r="AW269" s="366">
        <v>0</v>
      </c>
      <c r="AX269" s="366">
        <v>0</v>
      </c>
      <c r="AY269" s="366">
        <v>0</v>
      </c>
      <c r="AZ269" s="366">
        <v>0</v>
      </c>
      <c r="BH269" s="44"/>
      <c r="BI269" s="44"/>
      <c r="BJ269" s="44"/>
      <c r="BR269" s="44"/>
      <c r="BS269" s="44"/>
      <c r="BT269" s="44"/>
      <c r="CH269" s="33"/>
    </row>
    <row r="270" spans="1:86">
      <c r="A270">
        <v>269</v>
      </c>
      <c r="B270" t="s">
        <v>940</v>
      </c>
      <c r="C270">
        <v>119.244196968</v>
      </c>
      <c r="E270">
        <v>119.244196968</v>
      </c>
      <c r="G270">
        <v>119.244196968</v>
      </c>
      <c r="I270">
        <v>127.08105411085714</v>
      </c>
      <c r="K270">
        <v>127.08105411085714</v>
      </c>
      <c r="M270">
        <v>152.78629696799999</v>
      </c>
      <c r="O270">
        <v>152.78629696799999</v>
      </c>
      <c r="Q270">
        <v>152.78629696799999</v>
      </c>
      <c r="S270">
        <v>160.62315411085714</v>
      </c>
      <c r="U270">
        <v>160.62315411085714</v>
      </c>
      <c r="W270">
        <v>161.75471896799999</v>
      </c>
      <c r="Y270">
        <v>161.75471896799999</v>
      </c>
      <c r="AA270">
        <v>161.75471896799999</v>
      </c>
      <c r="AC270">
        <v>169.59157611085712</v>
      </c>
      <c r="AE270">
        <v>169.59157611085712</v>
      </c>
      <c r="AG270">
        <v>183.30431896800005</v>
      </c>
      <c r="AI270">
        <v>183.30431896800005</v>
      </c>
      <c r="AK270">
        <v>183.30431896800005</v>
      </c>
      <c r="AM270">
        <v>191.14117611085717</v>
      </c>
      <c r="AO270">
        <v>191.14117611085717</v>
      </c>
      <c r="AQ270" s="366">
        <v>0</v>
      </c>
      <c r="AR270" s="366">
        <v>0</v>
      </c>
      <c r="AS270" s="366">
        <v>0</v>
      </c>
      <c r="AT270" s="366">
        <v>0</v>
      </c>
      <c r="AU270" s="366">
        <v>0</v>
      </c>
      <c r="AV270" s="366">
        <v>0</v>
      </c>
      <c r="AW270" s="366">
        <v>0</v>
      </c>
      <c r="AX270" s="366">
        <v>0</v>
      </c>
      <c r="AY270" s="366">
        <v>0</v>
      </c>
      <c r="AZ270" s="366">
        <v>0</v>
      </c>
      <c r="BH270" s="44"/>
      <c r="BI270" s="44"/>
      <c r="BJ270" s="44"/>
      <c r="BR270" s="44"/>
      <c r="BS270" s="44"/>
      <c r="BT270" s="44"/>
      <c r="CH270" s="33"/>
    </row>
    <row r="271" spans="1:86">
      <c r="A271">
        <v>270</v>
      </c>
      <c r="B271" t="s">
        <v>941</v>
      </c>
      <c r="C271">
        <v>124.740304368</v>
      </c>
      <c r="E271">
        <v>124.740304368</v>
      </c>
      <c r="G271">
        <v>124.740304368</v>
      </c>
      <c r="I271">
        <v>132.57716151085714</v>
      </c>
      <c r="K271">
        <v>132.57716151085714</v>
      </c>
      <c r="M271">
        <v>158.28240436800002</v>
      </c>
      <c r="O271">
        <v>158.28240436800002</v>
      </c>
      <c r="Q271">
        <v>158.28240436800002</v>
      </c>
      <c r="S271">
        <v>166.11926151085714</v>
      </c>
      <c r="U271">
        <v>166.11926151085714</v>
      </c>
      <c r="W271">
        <v>167.31232636800002</v>
      </c>
      <c r="Y271">
        <v>167.31232636800002</v>
      </c>
      <c r="AA271">
        <v>167.31232636800002</v>
      </c>
      <c r="AC271">
        <v>175.14918351085714</v>
      </c>
      <c r="AE271">
        <v>175.14918351085714</v>
      </c>
      <c r="AG271">
        <v>188.86192636800001</v>
      </c>
      <c r="AI271">
        <v>188.86192636800001</v>
      </c>
      <c r="AK271">
        <v>188.86192636800001</v>
      </c>
      <c r="AM271">
        <v>196.69878351085714</v>
      </c>
      <c r="AO271">
        <v>196.69878351085714</v>
      </c>
      <c r="AQ271" s="366">
        <v>0</v>
      </c>
      <c r="AR271" s="366">
        <v>0</v>
      </c>
      <c r="AS271" s="366">
        <v>0</v>
      </c>
      <c r="AT271" s="366">
        <v>0</v>
      </c>
      <c r="AU271" s="366">
        <v>0</v>
      </c>
      <c r="AV271" s="366">
        <v>0</v>
      </c>
      <c r="AW271" s="366">
        <v>0</v>
      </c>
      <c r="AX271" s="366">
        <v>0</v>
      </c>
      <c r="AY271" s="366">
        <v>0</v>
      </c>
      <c r="AZ271" s="366">
        <v>0</v>
      </c>
      <c r="BH271" s="44"/>
      <c r="BI271" s="44"/>
      <c r="BJ271" s="44"/>
      <c r="BR271" s="44"/>
      <c r="BS271" s="44"/>
      <c r="BT271" s="44"/>
      <c r="CH271" s="33"/>
    </row>
    <row r="272" spans="1:86">
      <c r="A272">
        <v>271</v>
      </c>
      <c r="B272" t="s">
        <v>942</v>
      </c>
      <c r="C272">
        <v>121.52362312799998</v>
      </c>
      <c r="E272">
        <v>121.52362312799998</v>
      </c>
      <c r="G272">
        <v>121.52362312799998</v>
      </c>
      <c r="I272">
        <v>129.36048027085712</v>
      </c>
      <c r="K272">
        <v>129.36048027085712</v>
      </c>
      <c r="M272">
        <v>155.065723128</v>
      </c>
      <c r="O272">
        <v>155.065723128</v>
      </c>
      <c r="Q272">
        <v>155.065723128</v>
      </c>
      <c r="S272">
        <v>162.90258027085713</v>
      </c>
      <c r="U272">
        <v>162.90258027085713</v>
      </c>
      <c r="W272">
        <v>164.06194312800002</v>
      </c>
      <c r="Y272">
        <v>164.06194312800002</v>
      </c>
      <c r="AA272">
        <v>164.06194312800002</v>
      </c>
      <c r="AC272">
        <v>171.89880027085715</v>
      </c>
      <c r="AE272">
        <v>171.89880027085715</v>
      </c>
      <c r="AG272">
        <v>185.61154312799999</v>
      </c>
      <c r="AI272">
        <v>185.61154312799999</v>
      </c>
      <c r="AK272">
        <v>185.61154312799999</v>
      </c>
      <c r="AM272">
        <v>193.44840027085712</v>
      </c>
      <c r="AO272">
        <v>193.44840027085712</v>
      </c>
      <c r="AQ272" s="366">
        <v>0</v>
      </c>
      <c r="AR272" s="366">
        <v>0</v>
      </c>
      <c r="AS272" s="366">
        <v>0</v>
      </c>
      <c r="AT272" s="366">
        <v>0</v>
      </c>
      <c r="AU272" s="366">
        <v>0</v>
      </c>
      <c r="AV272" s="366">
        <v>0</v>
      </c>
      <c r="AW272" s="366">
        <v>0</v>
      </c>
      <c r="AX272" s="366">
        <v>0</v>
      </c>
      <c r="AY272" s="366">
        <v>0</v>
      </c>
      <c r="AZ272" s="366">
        <v>0</v>
      </c>
      <c r="BH272" s="44"/>
      <c r="BI272" s="44"/>
      <c r="BJ272" s="44"/>
      <c r="BR272" s="44"/>
      <c r="BS272" s="44"/>
      <c r="BT272" s="44"/>
      <c r="CH272" s="33"/>
    </row>
    <row r="273" spans="1:86">
      <c r="A273">
        <v>272</v>
      </c>
      <c r="B273" t="s">
        <v>943</v>
      </c>
      <c r="C273">
        <v>127.94124652799999</v>
      </c>
      <c r="E273">
        <v>127.94124652799999</v>
      </c>
      <c r="G273">
        <v>127.94124652799999</v>
      </c>
      <c r="I273">
        <v>135.77810367085715</v>
      </c>
      <c r="K273">
        <v>135.77810367085715</v>
      </c>
      <c r="M273">
        <v>161.483346528</v>
      </c>
      <c r="O273">
        <v>161.483346528</v>
      </c>
      <c r="Q273">
        <v>161.483346528</v>
      </c>
      <c r="S273">
        <v>169.32020367085713</v>
      </c>
      <c r="U273">
        <v>169.32020367085713</v>
      </c>
      <c r="W273">
        <v>170.55336652800003</v>
      </c>
      <c r="Y273">
        <v>170.55336652800003</v>
      </c>
      <c r="AA273">
        <v>170.55336652800003</v>
      </c>
      <c r="AC273">
        <v>178.39022367085715</v>
      </c>
      <c r="AE273">
        <v>178.39022367085715</v>
      </c>
      <c r="AG273">
        <v>192.102966528</v>
      </c>
      <c r="AI273">
        <v>192.102966528</v>
      </c>
      <c r="AK273">
        <v>192.102966528</v>
      </c>
      <c r="AM273">
        <v>199.93982367085712</v>
      </c>
      <c r="AO273">
        <v>199.93982367085712</v>
      </c>
      <c r="AQ273" s="366">
        <v>0</v>
      </c>
      <c r="AR273" s="366">
        <v>0</v>
      </c>
      <c r="AS273" s="366">
        <v>0</v>
      </c>
      <c r="AT273" s="366">
        <v>0</v>
      </c>
      <c r="AU273" s="366">
        <v>0</v>
      </c>
      <c r="AV273" s="366">
        <v>0</v>
      </c>
      <c r="AW273" s="366">
        <v>0</v>
      </c>
      <c r="AX273" s="366">
        <v>0</v>
      </c>
      <c r="AY273" s="366">
        <v>0</v>
      </c>
      <c r="AZ273" s="366">
        <v>0</v>
      </c>
      <c r="BH273" s="44"/>
      <c r="BI273" s="44"/>
      <c r="BJ273" s="44"/>
      <c r="BR273" s="44"/>
      <c r="BS273" s="44"/>
      <c r="BT273" s="44"/>
      <c r="CH273" s="33"/>
    </row>
    <row r="274" spans="1:86">
      <c r="A274">
        <v>273</v>
      </c>
      <c r="B274" t="s">
        <v>204</v>
      </c>
      <c r="C274">
        <v>139.20251116988717</v>
      </c>
      <c r="E274">
        <v>293.19851116988713</v>
      </c>
      <c r="G274">
        <v>351.27208259845855</v>
      </c>
      <c r="I274">
        <v>470.15189268249219</v>
      </c>
      <c r="K274">
        <v>561.01343974131578</v>
      </c>
      <c r="M274">
        <v>164.15334005568025</v>
      </c>
      <c r="O274">
        <v>318.14934005568023</v>
      </c>
      <c r="Q274">
        <v>376.22291148425165</v>
      </c>
      <c r="S274">
        <v>495.10272156828529</v>
      </c>
      <c r="U274">
        <v>585.96426862710882</v>
      </c>
      <c r="W274">
        <v>171.35966385984818</v>
      </c>
      <c r="Y274">
        <v>325.35566385984816</v>
      </c>
      <c r="AA274">
        <v>383.42923528841959</v>
      </c>
      <c r="AC274">
        <v>502.30904537245323</v>
      </c>
      <c r="AE274">
        <v>593.17059243127676</v>
      </c>
      <c r="AG274">
        <v>187.3896793376295</v>
      </c>
      <c r="AI274">
        <v>341.38567933762943</v>
      </c>
      <c r="AK274">
        <v>399.45925076620085</v>
      </c>
      <c r="AM274">
        <v>518.33906085023443</v>
      </c>
      <c r="AO274">
        <v>609.20060790905802</v>
      </c>
      <c r="AQ274" s="366">
        <v>0</v>
      </c>
      <c r="AR274" s="366">
        <v>0</v>
      </c>
      <c r="AS274" s="366">
        <v>0</v>
      </c>
      <c r="AT274" s="366">
        <v>0</v>
      </c>
      <c r="AU274" s="366">
        <v>0</v>
      </c>
      <c r="AV274" s="366">
        <v>0</v>
      </c>
      <c r="AW274" s="366">
        <v>0</v>
      </c>
      <c r="AX274" s="366">
        <v>0</v>
      </c>
      <c r="AY274" s="366">
        <v>0</v>
      </c>
      <c r="AZ274" s="366">
        <v>0</v>
      </c>
      <c r="BH274" s="44"/>
      <c r="BI274" s="44"/>
      <c r="BJ274" s="44"/>
      <c r="BR274" s="44"/>
      <c r="BS274" s="44"/>
      <c r="BT274" s="44"/>
      <c r="CH274" s="33"/>
    </row>
    <row r="275" spans="1:86">
      <c r="A275">
        <v>274</v>
      </c>
      <c r="B275" t="s">
        <v>205</v>
      </c>
      <c r="C275">
        <v>142.31696666438933</v>
      </c>
      <c r="E275">
        <v>296.31296666438925</v>
      </c>
      <c r="G275">
        <v>354.38653809296073</v>
      </c>
      <c r="I275">
        <v>473.26634817699437</v>
      </c>
      <c r="K275">
        <v>564.12789523581796</v>
      </c>
      <c r="M275">
        <v>166.90535867186094</v>
      </c>
      <c r="O275">
        <v>320.90135867186092</v>
      </c>
      <c r="Q275">
        <v>378.97493010043229</v>
      </c>
      <c r="S275">
        <v>497.85474018446592</v>
      </c>
      <c r="U275">
        <v>588.71628724328946</v>
      </c>
      <c r="W275">
        <v>174.0858627000637</v>
      </c>
      <c r="Y275">
        <v>328.0818627000636</v>
      </c>
      <c r="AA275">
        <v>386.15543412863502</v>
      </c>
      <c r="AC275">
        <v>505.03524421266866</v>
      </c>
      <c r="AE275">
        <v>595.89679127149225</v>
      </c>
      <c r="AG275">
        <v>189.88302544193763</v>
      </c>
      <c r="AI275">
        <v>343.87902544193753</v>
      </c>
      <c r="AK275">
        <v>401.95259687050901</v>
      </c>
      <c r="AM275">
        <v>520.83240695454265</v>
      </c>
      <c r="AO275">
        <v>611.69395401336612</v>
      </c>
      <c r="AQ275" s="366">
        <v>0</v>
      </c>
      <c r="AR275" s="366">
        <v>0</v>
      </c>
      <c r="AS275" s="366">
        <v>0</v>
      </c>
      <c r="AT275" s="366">
        <v>0</v>
      </c>
      <c r="AU275" s="366">
        <v>0</v>
      </c>
      <c r="AV275" s="366">
        <v>0</v>
      </c>
      <c r="AW275" s="366">
        <v>0</v>
      </c>
      <c r="AX275" s="366">
        <v>0</v>
      </c>
      <c r="AY275" s="366">
        <v>0</v>
      </c>
      <c r="AZ275" s="366">
        <v>0</v>
      </c>
      <c r="BH275" s="44"/>
      <c r="BI275" s="44"/>
      <c r="BJ275" s="44"/>
      <c r="BR275" s="44"/>
      <c r="BS275" s="44"/>
      <c r="BT275" s="44"/>
      <c r="CH275" s="33"/>
    </row>
    <row r="276" spans="1:86">
      <c r="A276">
        <v>275</v>
      </c>
      <c r="B276" t="s">
        <v>206</v>
      </c>
      <c r="C276">
        <v>145.52060667132048</v>
      </c>
      <c r="E276">
        <v>299.51660667132046</v>
      </c>
      <c r="G276">
        <v>357.59017809989189</v>
      </c>
      <c r="I276">
        <v>476.46998818392552</v>
      </c>
      <c r="K276">
        <v>567.33153524274906</v>
      </c>
      <c r="M276">
        <v>169.79691504382339</v>
      </c>
      <c r="O276">
        <v>323.79291504382337</v>
      </c>
      <c r="Q276">
        <v>381.8664864723948</v>
      </c>
      <c r="S276">
        <v>500.74629655642843</v>
      </c>
      <c r="U276">
        <v>591.60784361525202</v>
      </c>
      <c r="W276">
        <v>176.96373060551554</v>
      </c>
      <c r="Y276">
        <v>330.95973060551552</v>
      </c>
      <c r="AA276">
        <v>389.03330203408689</v>
      </c>
      <c r="AC276">
        <v>507.91311211812052</v>
      </c>
      <c r="AE276">
        <v>598.77465917694406</v>
      </c>
      <c r="AG276">
        <v>192.56039077002788</v>
      </c>
      <c r="AI276">
        <v>346.55639077002786</v>
      </c>
      <c r="AK276">
        <v>404.62996219859929</v>
      </c>
      <c r="AM276">
        <v>523.50977228263287</v>
      </c>
      <c r="AO276">
        <v>614.37131934145646</v>
      </c>
      <c r="AQ276" s="366">
        <v>0</v>
      </c>
      <c r="AR276" s="366">
        <v>0</v>
      </c>
      <c r="AS276" s="366">
        <v>0</v>
      </c>
      <c r="AT276" s="366">
        <v>0</v>
      </c>
      <c r="AU276" s="366">
        <v>0</v>
      </c>
      <c r="AV276" s="366">
        <v>0</v>
      </c>
      <c r="AW276" s="366">
        <v>0</v>
      </c>
      <c r="AX276" s="366">
        <v>0</v>
      </c>
      <c r="AY276" s="366">
        <v>0</v>
      </c>
      <c r="AZ276" s="366">
        <v>0</v>
      </c>
      <c r="BH276" s="44"/>
      <c r="BI276" s="44"/>
      <c r="BJ276" s="44"/>
      <c r="BR276" s="44"/>
      <c r="BS276" s="44"/>
      <c r="BT276" s="44"/>
      <c r="CH276" s="33"/>
    </row>
    <row r="277" spans="1:86">
      <c r="A277">
        <v>276</v>
      </c>
      <c r="B277" t="s">
        <v>207</v>
      </c>
      <c r="C277">
        <v>152.13016642997565</v>
      </c>
      <c r="E277">
        <v>306.12616642997557</v>
      </c>
      <c r="G277">
        <v>364.199737858547</v>
      </c>
      <c r="I277">
        <v>483.07954794258063</v>
      </c>
      <c r="K277">
        <v>573.94109500140416</v>
      </c>
      <c r="M277">
        <v>175.89651392261371</v>
      </c>
      <c r="O277">
        <v>329.89251392261366</v>
      </c>
      <c r="Q277">
        <v>387.96608535118509</v>
      </c>
      <c r="S277">
        <v>506.84589543521872</v>
      </c>
      <c r="U277">
        <v>597.70744249404231</v>
      </c>
      <c r="W277">
        <v>183.06346762216012</v>
      </c>
      <c r="Y277">
        <v>337.05946762216007</v>
      </c>
      <c r="AA277">
        <v>395.1330390507315</v>
      </c>
      <c r="AC277">
        <v>514.01284913476513</v>
      </c>
      <c r="AE277">
        <v>604.87439619358872</v>
      </c>
      <c r="AG277">
        <v>198.33249615428406</v>
      </c>
      <c r="AI277">
        <v>352.32849615428398</v>
      </c>
      <c r="AK277">
        <v>410.40206758285547</v>
      </c>
      <c r="AM277">
        <v>529.28187766688905</v>
      </c>
      <c r="AO277">
        <v>620.14342472571263</v>
      </c>
      <c r="AQ277" s="366">
        <v>0</v>
      </c>
      <c r="AR277" s="366">
        <v>0</v>
      </c>
      <c r="AS277" s="366">
        <v>0</v>
      </c>
      <c r="AT277" s="366">
        <v>0</v>
      </c>
      <c r="AU277" s="366">
        <v>0</v>
      </c>
      <c r="AV277" s="366">
        <v>0</v>
      </c>
      <c r="AW277" s="366">
        <v>0</v>
      </c>
      <c r="AX277" s="366">
        <v>0</v>
      </c>
      <c r="AY277" s="366">
        <v>0</v>
      </c>
      <c r="AZ277" s="366">
        <v>0</v>
      </c>
      <c r="BH277" s="44"/>
      <c r="BI277" s="44"/>
      <c r="BJ277" s="44"/>
      <c r="BR277" s="44"/>
      <c r="BS277" s="44"/>
      <c r="BT277" s="44"/>
      <c r="CH277" s="33"/>
    </row>
    <row r="278" spans="1:86">
      <c r="A278">
        <v>277</v>
      </c>
      <c r="B278" t="s">
        <v>944</v>
      </c>
      <c r="C278">
        <v>162.99864018926257</v>
      </c>
      <c r="E278">
        <v>321.28206876069112</v>
      </c>
      <c r="G278">
        <v>385.77799733211964</v>
      </c>
      <c r="I278">
        <v>504.64550741615329</v>
      </c>
      <c r="K278">
        <v>642.25935447497682</v>
      </c>
      <c r="M278">
        <v>186.3659133491538</v>
      </c>
      <c r="O278">
        <v>344.64934192058234</v>
      </c>
      <c r="Q278">
        <v>409.14527049201087</v>
      </c>
      <c r="S278">
        <v>528.01278057604452</v>
      </c>
      <c r="U278">
        <v>665.6266276348681</v>
      </c>
      <c r="W278">
        <v>193.55972042727936</v>
      </c>
      <c r="Y278">
        <v>351.84314899870787</v>
      </c>
      <c r="AA278">
        <v>416.33907757013651</v>
      </c>
      <c r="AC278">
        <v>535.20658765417011</v>
      </c>
      <c r="AE278">
        <v>672.82043471299369</v>
      </c>
      <c r="AG278">
        <v>208.57235796894761</v>
      </c>
      <c r="AI278">
        <v>366.85578654037624</v>
      </c>
      <c r="AK278">
        <v>431.35171511180471</v>
      </c>
      <c r="AM278">
        <v>550.21922519583836</v>
      </c>
      <c r="AO278">
        <v>687.83307225466183</v>
      </c>
      <c r="AQ278" s="366">
        <v>0</v>
      </c>
      <c r="AR278" s="366">
        <v>0</v>
      </c>
      <c r="AS278" s="366">
        <v>0</v>
      </c>
      <c r="AT278" s="366">
        <v>0</v>
      </c>
      <c r="AU278" s="366">
        <v>0</v>
      </c>
      <c r="AV278" s="366">
        <v>0</v>
      </c>
      <c r="AW278" s="366">
        <v>0</v>
      </c>
      <c r="AX278" s="366">
        <v>0</v>
      </c>
      <c r="AY278" s="366">
        <v>0</v>
      </c>
      <c r="AZ278" s="366">
        <v>0</v>
      </c>
      <c r="BH278" s="44"/>
      <c r="BI278" s="44"/>
      <c r="BJ278" s="44"/>
      <c r="BR278" s="44"/>
      <c r="BS278" s="44"/>
      <c r="BT278" s="44"/>
      <c r="CH278" s="33"/>
    </row>
    <row r="279" spans="1:86">
      <c r="A279">
        <v>278</v>
      </c>
      <c r="B279" t="s">
        <v>945</v>
      </c>
      <c r="C279">
        <v>169.94322277819037</v>
      </c>
      <c r="E279">
        <v>328.22665134961892</v>
      </c>
      <c r="G279">
        <v>392.7225799210475</v>
      </c>
      <c r="I279">
        <v>511.59009000508115</v>
      </c>
      <c r="K279">
        <v>649.20393706390473</v>
      </c>
      <c r="M279">
        <v>192.98968769965634</v>
      </c>
      <c r="O279">
        <v>351.27311627108486</v>
      </c>
      <c r="Q279">
        <v>415.76904484251349</v>
      </c>
      <c r="S279">
        <v>534.63655492654709</v>
      </c>
      <c r="U279">
        <v>672.25040198537067</v>
      </c>
      <c r="W279">
        <v>200.22920434410196</v>
      </c>
      <c r="Y279">
        <v>358.5126329155305</v>
      </c>
      <c r="AA279">
        <v>423.00856148695908</v>
      </c>
      <c r="AC279">
        <v>541.87607157099274</v>
      </c>
      <c r="AE279">
        <v>679.48991862981632</v>
      </c>
      <c r="AG279">
        <v>215.03573406262353</v>
      </c>
      <c r="AI279">
        <v>373.31916263405208</v>
      </c>
      <c r="AK279">
        <v>437.81509120548066</v>
      </c>
      <c r="AM279">
        <v>556.68260128951431</v>
      </c>
      <c r="AO279">
        <v>694.29644834833778</v>
      </c>
      <c r="AQ279" s="366">
        <v>0</v>
      </c>
      <c r="AR279" s="366">
        <v>0</v>
      </c>
      <c r="AS279" s="366">
        <v>0</v>
      </c>
      <c r="AT279" s="366">
        <v>0</v>
      </c>
      <c r="AU279" s="366">
        <v>0</v>
      </c>
      <c r="AV279" s="366">
        <v>0</v>
      </c>
      <c r="AW279" s="366">
        <v>0</v>
      </c>
      <c r="AX279" s="366">
        <v>0</v>
      </c>
      <c r="AY279" s="366">
        <v>0</v>
      </c>
      <c r="AZ279" s="366">
        <v>0</v>
      </c>
      <c r="BH279" s="44"/>
      <c r="BI279" s="44"/>
      <c r="BJ279" s="44"/>
      <c r="BR279" s="44"/>
      <c r="BS279" s="44"/>
      <c r="BT279" s="44"/>
      <c r="CH279" s="33"/>
    </row>
    <row r="280" spans="1:86">
      <c r="A280">
        <v>279</v>
      </c>
      <c r="B280" t="s">
        <v>946</v>
      </c>
      <c r="C280">
        <v>176.98929027924243</v>
      </c>
      <c r="E280">
        <v>335.27271885067097</v>
      </c>
      <c r="G280">
        <v>399.76864742209955</v>
      </c>
      <c r="I280">
        <v>518.63615750613315</v>
      </c>
      <c r="K280">
        <v>656.25000456495673</v>
      </c>
      <c r="M280">
        <v>199.7722449654639</v>
      </c>
      <c r="O280">
        <v>358.05567353689247</v>
      </c>
      <c r="Q280">
        <v>422.55160210832099</v>
      </c>
      <c r="S280">
        <v>541.41911219235465</v>
      </c>
      <c r="U280">
        <v>679.03295925117811</v>
      </c>
      <c r="W280">
        <v>207.07127564564263</v>
      </c>
      <c r="Y280">
        <v>365.35470421707117</v>
      </c>
      <c r="AA280">
        <v>429.85063278849969</v>
      </c>
      <c r="AC280">
        <v>548.71814287253335</v>
      </c>
      <c r="AE280">
        <v>686.33198993135693</v>
      </c>
      <c r="AG280">
        <v>221.70850945945267</v>
      </c>
      <c r="AI280">
        <v>379.99193803088127</v>
      </c>
      <c r="AK280">
        <v>444.48786660230974</v>
      </c>
      <c r="AM280">
        <v>563.35537668634345</v>
      </c>
      <c r="AO280">
        <v>700.96922374516691</v>
      </c>
      <c r="AQ280" s="366">
        <v>0</v>
      </c>
      <c r="AR280" s="366">
        <v>0</v>
      </c>
      <c r="AS280" s="366">
        <v>0</v>
      </c>
      <c r="AT280" s="366">
        <v>0</v>
      </c>
      <c r="AU280" s="366">
        <v>0</v>
      </c>
      <c r="AV280" s="366">
        <v>0</v>
      </c>
      <c r="AW280" s="366">
        <v>0</v>
      </c>
      <c r="AX280" s="366">
        <v>0</v>
      </c>
      <c r="AY280" s="366">
        <v>0</v>
      </c>
      <c r="AZ280" s="366">
        <v>0</v>
      </c>
      <c r="BH280" s="44"/>
      <c r="BI280" s="44"/>
      <c r="BJ280" s="44"/>
      <c r="BR280" s="44"/>
      <c r="BS280" s="44"/>
      <c r="BT280" s="44"/>
      <c r="CH280" s="33"/>
    </row>
    <row r="281" spans="1:86">
      <c r="A281">
        <v>280</v>
      </c>
      <c r="B281" t="s">
        <v>947</v>
      </c>
      <c r="C281">
        <v>184.11188306008671</v>
      </c>
      <c r="E281">
        <v>342.39531163151526</v>
      </c>
      <c r="G281">
        <v>406.89124020294378</v>
      </c>
      <c r="I281">
        <v>525.75875028697749</v>
      </c>
      <c r="K281">
        <v>663.37259734580095</v>
      </c>
      <c r="M281">
        <v>206.67453339884696</v>
      </c>
      <c r="O281">
        <v>364.95796197027556</v>
      </c>
      <c r="Q281">
        <v>429.45389054170408</v>
      </c>
      <c r="S281">
        <v>548.32140062573774</v>
      </c>
      <c r="U281">
        <v>685.9352476845612</v>
      </c>
      <c r="W281">
        <v>214.04348745405983</v>
      </c>
      <c r="Y281">
        <v>372.3269160254884</v>
      </c>
      <c r="AA281">
        <v>436.82284459691692</v>
      </c>
      <c r="AC281">
        <v>555.69035468095058</v>
      </c>
      <c r="AE281">
        <v>693.30420173977416</v>
      </c>
      <c r="AG281">
        <v>228.53918360129413</v>
      </c>
      <c r="AI281">
        <v>386.8226121727227</v>
      </c>
      <c r="AK281">
        <v>451.31854074415122</v>
      </c>
      <c r="AM281">
        <v>570.18605082818488</v>
      </c>
      <c r="AO281">
        <v>707.79989788700834</v>
      </c>
      <c r="AQ281" s="366">
        <v>0</v>
      </c>
      <c r="AR281" s="366">
        <v>0</v>
      </c>
      <c r="AS281" s="366">
        <v>0</v>
      </c>
      <c r="AT281" s="366">
        <v>0</v>
      </c>
      <c r="AU281" s="366">
        <v>0</v>
      </c>
      <c r="AV281" s="366">
        <v>0</v>
      </c>
      <c r="AW281" s="366">
        <v>0</v>
      </c>
      <c r="AX281" s="366">
        <v>0</v>
      </c>
      <c r="AY281" s="366">
        <v>0</v>
      </c>
      <c r="AZ281" s="366">
        <v>0</v>
      </c>
      <c r="BI281" s="44"/>
      <c r="BJ281" s="44"/>
      <c r="BS281" s="44"/>
      <c r="BT281" s="44"/>
      <c r="CH281" s="33"/>
    </row>
    <row r="282" spans="1:86">
      <c r="A282">
        <v>281</v>
      </c>
      <c r="B282" t="s">
        <v>208</v>
      </c>
      <c r="C282">
        <v>457.14889386411141</v>
      </c>
      <c r="E282">
        <v>457.14889386411141</v>
      </c>
      <c r="G282">
        <v>457.14889386411141</v>
      </c>
      <c r="I282">
        <v>464.98575100696854</v>
      </c>
      <c r="K282">
        <v>464.98575100696854</v>
      </c>
      <c r="M282">
        <v>482.07578003384651</v>
      </c>
      <c r="O282">
        <v>482.07578003384651</v>
      </c>
      <c r="Q282">
        <v>482.07578003384651</v>
      </c>
      <c r="S282">
        <v>489.91263717670364</v>
      </c>
      <c r="U282">
        <v>489.91263717670364</v>
      </c>
      <c r="W282">
        <v>489.27608946087838</v>
      </c>
      <c r="Y282">
        <v>489.27608946087838</v>
      </c>
      <c r="AA282">
        <v>489.27608946087838</v>
      </c>
      <c r="AC282">
        <v>497.11294660373551</v>
      </c>
      <c r="AE282">
        <v>497.11294660373551</v>
      </c>
      <c r="AG282">
        <v>505.29072259963004</v>
      </c>
      <c r="AI282">
        <v>505.29072259963004</v>
      </c>
      <c r="AK282">
        <v>505.29072259963004</v>
      </c>
      <c r="AM282">
        <v>513.12757974248711</v>
      </c>
      <c r="AO282">
        <v>513.12757974248711</v>
      </c>
      <c r="AQ282" s="366">
        <v>0</v>
      </c>
      <c r="AR282" s="366">
        <v>0</v>
      </c>
      <c r="AS282" s="366">
        <v>0</v>
      </c>
      <c r="AT282" s="366">
        <v>0</v>
      </c>
      <c r="AU282" s="366">
        <v>0</v>
      </c>
      <c r="AV282" s="366">
        <v>0</v>
      </c>
      <c r="AW282" s="366">
        <v>0</v>
      </c>
      <c r="AX282" s="366">
        <v>0</v>
      </c>
      <c r="AY282" s="366">
        <v>0</v>
      </c>
      <c r="AZ282" s="366">
        <v>0</v>
      </c>
      <c r="BI282" s="44"/>
      <c r="BJ282" s="44"/>
      <c r="BS282" s="44"/>
      <c r="BT282" s="44"/>
      <c r="CH282" s="33"/>
    </row>
    <row r="283" spans="1:86">
      <c r="A283">
        <v>282</v>
      </c>
      <c r="B283" t="s">
        <v>209</v>
      </c>
      <c r="C283">
        <v>460.23846823870957</v>
      </c>
      <c r="E283">
        <v>460.23846823870957</v>
      </c>
      <c r="G283">
        <v>460.23846823870957</v>
      </c>
      <c r="I283">
        <v>468.0753253815667</v>
      </c>
      <c r="K283">
        <v>468.0753253815667</v>
      </c>
      <c r="M283">
        <v>484.80081434130778</v>
      </c>
      <c r="O283">
        <v>484.80081434130778</v>
      </c>
      <c r="Q283">
        <v>484.80081434130778</v>
      </c>
      <c r="S283">
        <v>492.63767148416503</v>
      </c>
      <c r="U283">
        <v>492.63767148416503</v>
      </c>
      <c r="W283">
        <v>491.974797283518</v>
      </c>
      <c r="Y283">
        <v>491.974797283518</v>
      </c>
      <c r="AA283">
        <v>491.974797283518</v>
      </c>
      <c r="AC283">
        <v>499.81165442637513</v>
      </c>
      <c r="AE283">
        <v>499.81165442637513</v>
      </c>
      <c r="AG283">
        <v>507.75522646274504</v>
      </c>
      <c r="AI283">
        <v>507.75522646274504</v>
      </c>
      <c r="AK283">
        <v>507.75522646274504</v>
      </c>
      <c r="AM283">
        <v>515.59208360560217</v>
      </c>
      <c r="AO283">
        <v>515.59208360560217</v>
      </c>
      <c r="AQ283" s="366">
        <v>0</v>
      </c>
      <c r="AR283" s="366">
        <v>0</v>
      </c>
      <c r="AS283" s="366">
        <v>0</v>
      </c>
      <c r="AT283" s="366">
        <v>0</v>
      </c>
      <c r="AU283" s="366">
        <v>0</v>
      </c>
      <c r="AV283" s="366">
        <v>0</v>
      </c>
      <c r="AW283" s="366">
        <v>0</v>
      </c>
      <c r="AX283" s="366">
        <v>0</v>
      </c>
      <c r="AY283" s="366">
        <v>0</v>
      </c>
      <c r="AZ283" s="366">
        <v>0</v>
      </c>
      <c r="BI283" s="44"/>
      <c r="BJ283" s="44"/>
      <c r="BS283" s="44"/>
      <c r="BT283" s="44"/>
      <c r="CH283" s="33"/>
    </row>
    <row r="284" spans="1:86">
      <c r="A284">
        <v>283</v>
      </c>
      <c r="B284" t="s">
        <v>210</v>
      </c>
      <c r="C284">
        <v>463.41761867222749</v>
      </c>
      <c r="E284">
        <v>463.41761867222749</v>
      </c>
      <c r="G284">
        <v>463.41761867222749</v>
      </c>
      <c r="I284">
        <v>471.25447581508467</v>
      </c>
      <c r="K284">
        <v>471.25447581508467</v>
      </c>
      <c r="M284">
        <v>487.66599901673129</v>
      </c>
      <c r="O284">
        <v>487.66599901673129</v>
      </c>
      <c r="Q284">
        <v>487.66599901673129</v>
      </c>
      <c r="S284">
        <v>495.50285615958836</v>
      </c>
      <c r="U284">
        <v>495.50285615958836</v>
      </c>
      <c r="W284">
        <v>494.82584004362479</v>
      </c>
      <c r="Y284">
        <v>494.82584004362479</v>
      </c>
      <c r="AA284">
        <v>494.82584004362479</v>
      </c>
      <c r="AC284">
        <v>502.66269718648198</v>
      </c>
      <c r="AE284">
        <v>502.66269718648198</v>
      </c>
      <c r="AG284">
        <v>510.40455744867455</v>
      </c>
      <c r="AI284">
        <v>510.40455744867455</v>
      </c>
      <c r="AK284">
        <v>510.40455744867455</v>
      </c>
      <c r="AM284">
        <v>518.24141459153168</v>
      </c>
      <c r="AO284">
        <v>518.24141459153168</v>
      </c>
      <c r="AQ284" s="366">
        <v>0</v>
      </c>
      <c r="AR284" s="366">
        <v>0</v>
      </c>
      <c r="AS284" s="366">
        <v>0</v>
      </c>
      <c r="AT284" s="366">
        <v>0</v>
      </c>
      <c r="AU284" s="366">
        <v>0</v>
      </c>
      <c r="AV284" s="366">
        <v>0</v>
      </c>
      <c r="AW284" s="366">
        <v>0</v>
      </c>
      <c r="AX284" s="366">
        <v>0</v>
      </c>
      <c r="AY284" s="366">
        <v>0</v>
      </c>
      <c r="AZ284" s="366">
        <v>0</v>
      </c>
    </row>
    <row r="285" spans="1:86">
      <c r="A285">
        <v>284</v>
      </c>
      <c r="B285" t="s">
        <v>211</v>
      </c>
      <c r="C285">
        <v>469.97916821138625</v>
      </c>
      <c r="E285">
        <v>469.97916821138625</v>
      </c>
      <c r="G285">
        <v>469.97916821138625</v>
      </c>
      <c r="I285">
        <v>477.81602535424344</v>
      </c>
      <c r="K285">
        <v>477.81602535424344</v>
      </c>
      <c r="M285">
        <v>493.71437048253307</v>
      </c>
      <c r="O285">
        <v>493.71437048253307</v>
      </c>
      <c r="Q285">
        <v>493.71437048253307</v>
      </c>
      <c r="S285">
        <v>501.5512276253902</v>
      </c>
      <c r="U285">
        <v>501.5512276253902</v>
      </c>
      <c r="W285">
        <v>500.87357454785888</v>
      </c>
      <c r="Y285">
        <v>500.87357454785888</v>
      </c>
      <c r="AA285">
        <v>500.87357454785888</v>
      </c>
      <c r="AC285">
        <v>508.71043169071601</v>
      </c>
      <c r="AE285">
        <v>508.71043169071601</v>
      </c>
      <c r="AG285">
        <v>516.12259338872764</v>
      </c>
      <c r="AI285">
        <v>516.12259338872764</v>
      </c>
      <c r="AK285">
        <v>516.12259338872764</v>
      </c>
      <c r="AM285">
        <v>523.95945053158482</v>
      </c>
      <c r="AO285">
        <v>523.95945053158482</v>
      </c>
      <c r="AQ285" s="366">
        <v>0</v>
      </c>
      <c r="AR285" s="366">
        <v>0</v>
      </c>
      <c r="AS285" s="366">
        <v>0</v>
      </c>
      <c r="AT285" s="366">
        <v>0</v>
      </c>
      <c r="AU285" s="366">
        <v>0</v>
      </c>
      <c r="AV285" s="366">
        <v>0</v>
      </c>
      <c r="AW285" s="366">
        <v>0</v>
      </c>
      <c r="AX285" s="366">
        <v>0</v>
      </c>
      <c r="AY285" s="366">
        <v>0</v>
      </c>
      <c r="AZ285" s="366">
        <v>0</v>
      </c>
    </row>
    <row r="286" spans="1:86">
      <c r="A286">
        <v>285</v>
      </c>
      <c r="B286" t="s">
        <v>212</v>
      </c>
      <c r="C286">
        <v>494.53696273679765</v>
      </c>
      <c r="E286">
        <v>494.53696273679765</v>
      </c>
      <c r="G286">
        <v>494.53696273679765</v>
      </c>
      <c r="I286">
        <v>502.37381987965477</v>
      </c>
      <c r="K286">
        <v>502.37381987965477</v>
      </c>
      <c r="M286">
        <v>517.8704503533877</v>
      </c>
      <c r="O286">
        <v>517.8704503533877</v>
      </c>
      <c r="Q286">
        <v>517.8704503533877</v>
      </c>
      <c r="S286">
        <v>525.70730749624488</v>
      </c>
      <c r="U286">
        <v>525.70730749624488</v>
      </c>
      <c r="W286">
        <v>525.05587168015688</v>
      </c>
      <c r="Y286">
        <v>525.05587168015688</v>
      </c>
      <c r="AA286">
        <v>525.05587168015688</v>
      </c>
      <c r="AC286">
        <v>532.89272882301395</v>
      </c>
      <c r="AE286">
        <v>532.89272882301395</v>
      </c>
      <c r="AG286">
        <v>540.0468032182082</v>
      </c>
      <c r="AI286">
        <v>540.0468032182082</v>
      </c>
      <c r="AK286">
        <v>540.0468032182082</v>
      </c>
      <c r="AM286">
        <v>547.88366036106527</v>
      </c>
      <c r="AO286">
        <v>547.88366036106527</v>
      </c>
      <c r="AQ286" s="366">
        <v>0</v>
      </c>
      <c r="AR286" s="366">
        <v>0</v>
      </c>
      <c r="AS286" s="366">
        <v>0</v>
      </c>
      <c r="AT286" s="366">
        <v>0</v>
      </c>
      <c r="AU286" s="366">
        <v>0</v>
      </c>
      <c r="AV286" s="366">
        <v>0</v>
      </c>
      <c r="AW286" s="366">
        <v>0</v>
      </c>
      <c r="AX286" s="366">
        <v>0</v>
      </c>
      <c r="AY286" s="366">
        <v>0</v>
      </c>
      <c r="AZ286" s="366">
        <v>0</v>
      </c>
    </row>
    <row r="287" spans="1:86">
      <c r="A287">
        <v>286</v>
      </c>
      <c r="B287" t="s">
        <v>213</v>
      </c>
      <c r="C287">
        <v>501.43533561116283</v>
      </c>
      <c r="E287">
        <v>501.43533561116283</v>
      </c>
      <c r="G287">
        <v>501.43533561116283</v>
      </c>
      <c r="I287">
        <v>509.27219275401995</v>
      </c>
      <c r="K287">
        <v>509.27219275401995</v>
      </c>
      <c r="M287">
        <v>524.44581435421117</v>
      </c>
      <c r="O287">
        <v>524.44581435421117</v>
      </c>
      <c r="Q287">
        <v>524.44581435421117</v>
      </c>
      <c r="S287">
        <v>532.28267149706824</v>
      </c>
      <c r="U287">
        <v>532.28267149706824</v>
      </c>
      <c r="W287">
        <v>531.67641506128223</v>
      </c>
      <c r="Y287">
        <v>531.67641506128223</v>
      </c>
      <c r="AA287">
        <v>531.67641506128223</v>
      </c>
      <c r="AC287">
        <v>539.51327220413941</v>
      </c>
      <c r="AE287">
        <v>539.51327220413941</v>
      </c>
      <c r="AG287">
        <v>546.45982494680504</v>
      </c>
      <c r="AI287">
        <v>546.45982494680504</v>
      </c>
      <c r="AK287">
        <v>546.45982494680504</v>
      </c>
      <c r="AM287">
        <v>554.29668208966223</v>
      </c>
      <c r="AO287">
        <v>554.29668208966223</v>
      </c>
      <c r="AQ287" s="366">
        <v>0</v>
      </c>
      <c r="AR287" s="366">
        <v>0</v>
      </c>
      <c r="AS287" s="366">
        <v>0</v>
      </c>
      <c r="AT287" s="366">
        <v>0</v>
      </c>
      <c r="AU287" s="366">
        <v>0</v>
      </c>
      <c r="AV287" s="366">
        <v>0</v>
      </c>
      <c r="AW287" s="366">
        <v>0</v>
      </c>
      <c r="AX287" s="366">
        <v>0</v>
      </c>
      <c r="AY287" s="366">
        <v>0</v>
      </c>
      <c r="AZ287" s="366">
        <v>0</v>
      </c>
    </row>
    <row r="288" spans="1:86">
      <c r="A288">
        <v>287</v>
      </c>
      <c r="B288" t="s">
        <v>214</v>
      </c>
      <c r="C288">
        <v>508.43579725674755</v>
      </c>
      <c r="E288">
        <v>508.43579725674755</v>
      </c>
      <c r="G288">
        <v>508.43579725674755</v>
      </c>
      <c r="I288">
        <v>516.27265439960468</v>
      </c>
      <c r="K288">
        <v>516.27265439960468</v>
      </c>
      <c r="M288">
        <v>531.18090606602982</v>
      </c>
      <c r="O288">
        <v>531.18090606602982</v>
      </c>
      <c r="Q288">
        <v>531.18090606602982</v>
      </c>
      <c r="S288">
        <v>539.017763208887</v>
      </c>
      <c r="U288">
        <v>539.017763208887</v>
      </c>
      <c r="W288">
        <v>538.47057276265548</v>
      </c>
      <c r="Y288">
        <v>538.47057276265548</v>
      </c>
      <c r="AA288">
        <v>538.47057276265548</v>
      </c>
      <c r="AC288">
        <v>546.30742990551266</v>
      </c>
      <c r="AE288">
        <v>546.30742990551266</v>
      </c>
      <c r="AG288">
        <v>553.08349195365759</v>
      </c>
      <c r="AI288">
        <v>553.08349195365759</v>
      </c>
      <c r="AK288">
        <v>553.08349195365759</v>
      </c>
      <c r="AM288">
        <v>560.92034909651466</v>
      </c>
      <c r="AO288">
        <v>560.92034909651466</v>
      </c>
      <c r="AQ288" s="366">
        <v>0</v>
      </c>
      <c r="AR288" s="366">
        <v>0</v>
      </c>
      <c r="AS288" s="366">
        <v>0</v>
      </c>
      <c r="AT288" s="366">
        <v>0</v>
      </c>
      <c r="AU288" s="366">
        <v>0</v>
      </c>
      <c r="AV288" s="366">
        <v>0</v>
      </c>
      <c r="AW288" s="366">
        <v>0</v>
      </c>
      <c r="AX288" s="366">
        <v>0</v>
      </c>
      <c r="AY288" s="366">
        <v>0</v>
      </c>
      <c r="AZ288" s="366">
        <v>0</v>
      </c>
    </row>
    <row r="289" spans="1:52">
      <c r="A289">
        <v>288</v>
      </c>
      <c r="B289" t="s">
        <v>215</v>
      </c>
      <c r="C289">
        <v>515.51326034625447</v>
      </c>
      <c r="E289">
        <v>515.51326034625447</v>
      </c>
      <c r="G289">
        <v>515.51326034625447</v>
      </c>
      <c r="I289">
        <v>523.35011748911165</v>
      </c>
      <c r="K289">
        <v>523.35011748911165</v>
      </c>
      <c r="M289">
        <v>538.03647395004714</v>
      </c>
      <c r="O289">
        <v>538.03647395004714</v>
      </c>
      <c r="Q289">
        <v>538.03647395004714</v>
      </c>
      <c r="S289">
        <v>545.87333109290432</v>
      </c>
      <c r="U289">
        <v>545.87333109290432</v>
      </c>
      <c r="W289">
        <v>545.39568074568035</v>
      </c>
      <c r="Y289">
        <v>545.39568074568035</v>
      </c>
      <c r="AA289">
        <v>545.39568074568035</v>
      </c>
      <c r="AC289">
        <v>553.23253788853754</v>
      </c>
      <c r="AE289">
        <v>553.23253788853754</v>
      </c>
      <c r="AG289">
        <v>559.86604020070229</v>
      </c>
      <c r="AI289">
        <v>559.86604020070229</v>
      </c>
      <c r="AK289">
        <v>559.86604020070229</v>
      </c>
      <c r="AM289">
        <v>567.70289734355947</v>
      </c>
      <c r="AO289">
        <v>567.70289734355947</v>
      </c>
      <c r="AQ289" s="366">
        <v>0</v>
      </c>
      <c r="AR289" s="366">
        <v>0</v>
      </c>
      <c r="AS289" s="366">
        <v>0</v>
      </c>
      <c r="AT289" s="366">
        <v>0</v>
      </c>
      <c r="AU289" s="366">
        <v>0</v>
      </c>
      <c r="AV289" s="366">
        <v>0</v>
      </c>
      <c r="AW289" s="366">
        <v>0</v>
      </c>
      <c r="AX289" s="366">
        <v>0</v>
      </c>
      <c r="AY289" s="366">
        <v>0</v>
      </c>
      <c r="AZ289" s="366">
        <v>0</v>
      </c>
    </row>
    <row r="290" spans="1:52">
      <c r="A290">
        <v>289</v>
      </c>
      <c r="B290" t="s">
        <v>216</v>
      </c>
      <c r="C290">
        <v>98.404902169076252</v>
      </c>
      <c r="E290">
        <v>175.84276798499516</v>
      </c>
      <c r="G290">
        <v>204.87955369928088</v>
      </c>
      <c r="I290">
        <v>268.23788731272629</v>
      </c>
      <c r="K290">
        <v>313.66866084213802</v>
      </c>
      <c r="M290">
        <v>124.01262435891475</v>
      </c>
      <c r="O290">
        <v>201.52540120128734</v>
      </c>
      <c r="Q290">
        <v>230.56218691557305</v>
      </c>
      <c r="S290">
        <v>293.92052052901846</v>
      </c>
      <c r="U290">
        <v>339.3512940584302</v>
      </c>
      <c r="W290">
        <v>130.97204758616957</v>
      </c>
      <c r="Y290">
        <v>208.50287229960193</v>
      </c>
      <c r="AA290">
        <v>237.53965801388765</v>
      </c>
      <c r="AC290">
        <v>300.89799162733306</v>
      </c>
      <c r="AE290">
        <v>346.32876515674479</v>
      </c>
      <c r="AG290">
        <v>147.42409352551581</v>
      </c>
      <c r="AI290">
        <v>225.00304589510753</v>
      </c>
      <c r="AK290">
        <v>254.03983160939327</v>
      </c>
      <c r="AM290">
        <v>317.39816522283866</v>
      </c>
      <c r="AO290">
        <v>362.82893875225039</v>
      </c>
      <c r="AQ290" s="366">
        <v>0</v>
      </c>
      <c r="AR290" s="366">
        <v>0</v>
      </c>
      <c r="AS290" s="366">
        <v>0</v>
      </c>
      <c r="AT290" s="366">
        <v>0</v>
      </c>
      <c r="AU290" s="366">
        <v>0</v>
      </c>
      <c r="AV290" s="366">
        <v>0</v>
      </c>
      <c r="AW290" s="366">
        <v>0</v>
      </c>
      <c r="AX290" s="366">
        <v>0</v>
      </c>
      <c r="AY290" s="366">
        <v>0</v>
      </c>
      <c r="AZ290" s="366">
        <v>0</v>
      </c>
    </row>
    <row r="291" spans="1:52">
      <c r="A291">
        <v>290</v>
      </c>
      <c r="B291" t="s">
        <v>217</v>
      </c>
      <c r="C291">
        <v>99.802639505922158</v>
      </c>
      <c r="E291">
        <v>177.29448980222543</v>
      </c>
      <c r="G291">
        <v>206.33127551651117</v>
      </c>
      <c r="I291">
        <v>269.68960912995652</v>
      </c>
      <c r="K291">
        <v>315.12038265936832</v>
      </c>
      <c r="M291">
        <v>125.10867156109792</v>
      </c>
      <c r="O291">
        <v>202.68202312277987</v>
      </c>
      <c r="Q291">
        <v>231.71880883706561</v>
      </c>
      <c r="S291">
        <v>295.07714245051096</v>
      </c>
      <c r="U291">
        <v>340.50791597992276</v>
      </c>
      <c r="W291">
        <v>132.03231036647031</v>
      </c>
      <c r="Y291">
        <v>209.62529754654381</v>
      </c>
      <c r="AA291">
        <v>238.66208326082955</v>
      </c>
      <c r="AC291">
        <v>302.02041687427493</v>
      </c>
      <c r="AE291">
        <v>347.45119040368667</v>
      </c>
      <c r="AG291">
        <v>148.29053118079665</v>
      </c>
      <c r="AI291">
        <v>225.93588000991431</v>
      </c>
      <c r="AK291">
        <v>254.97266572420008</v>
      </c>
      <c r="AM291">
        <v>318.33099933764544</v>
      </c>
      <c r="AO291">
        <v>363.76177286705718</v>
      </c>
      <c r="AQ291" s="366">
        <v>0</v>
      </c>
      <c r="AR291" s="366">
        <v>0</v>
      </c>
      <c r="AS291" s="366">
        <v>0</v>
      </c>
      <c r="AT291" s="366">
        <v>0</v>
      </c>
      <c r="AU291" s="366">
        <v>0</v>
      </c>
      <c r="AV291" s="366">
        <v>0</v>
      </c>
      <c r="AW291" s="366">
        <v>0</v>
      </c>
      <c r="AX291" s="366">
        <v>0</v>
      </c>
      <c r="AY291" s="366">
        <v>0</v>
      </c>
      <c r="AZ291" s="366">
        <v>0</v>
      </c>
    </row>
    <row r="292" spans="1:52">
      <c r="A292">
        <v>291</v>
      </c>
      <c r="B292" t="s">
        <v>218</v>
      </c>
      <c r="C292">
        <v>101.88155899330496</v>
      </c>
      <c r="E292">
        <v>179.42607751219745</v>
      </c>
      <c r="G292">
        <v>208.46286322648314</v>
      </c>
      <c r="I292">
        <v>271.82119683992858</v>
      </c>
      <c r="K292">
        <v>317.25197036934031</v>
      </c>
      <c r="M292">
        <v>126.929739415208</v>
      </c>
      <c r="O292">
        <v>204.56160628415847</v>
      </c>
      <c r="Q292">
        <v>233.59839199844416</v>
      </c>
      <c r="S292">
        <v>296.95672561188957</v>
      </c>
      <c r="U292">
        <v>342.38749914130136</v>
      </c>
      <c r="W292">
        <v>133.82815554985791</v>
      </c>
      <c r="Y292">
        <v>211.48106674076948</v>
      </c>
      <c r="AA292">
        <v>240.51785245505525</v>
      </c>
      <c r="AC292">
        <v>303.8761860685006</v>
      </c>
      <c r="AE292">
        <v>349.30695959791234</v>
      </c>
      <c r="AG292">
        <v>149.92071590892431</v>
      </c>
      <c r="AI292">
        <v>227.62974529173235</v>
      </c>
      <c r="AK292">
        <v>256.66653100601809</v>
      </c>
      <c r="AM292">
        <v>320.02486461946347</v>
      </c>
      <c r="AO292">
        <v>365.45563814887521</v>
      </c>
      <c r="AQ292" s="366">
        <v>0</v>
      </c>
      <c r="AR292" s="366">
        <v>0</v>
      </c>
      <c r="AS292" s="366">
        <v>0</v>
      </c>
      <c r="AT292" s="366">
        <v>0</v>
      </c>
      <c r="AU292" s="366">
        <v>0</v>
      </c>
      <c r="AV292" s="366">
        <v>0</v>
      </c>
      <c r="AW292" s="366">
        <v>0</v>
      </c>
      <c r="AX292" s="366">
        <v>0</v>
      </c>
      <c r="AY292" s="366">
        <v>0</v>
      </c>
      <c r="AZ292" s="366">
        <v>0</v>
      </c>
    </row>
    <row r="293" spans="1:52">
      <c r="A293">
        <v>292</v>
      </c>
      <c r="B293" t="s">
        <v>219</v>
      </c>
      <c r="C293">
        <v>105.60969159114468</v>
      </c>
      <c r="E293">
        <v>183.25634618853903</v>
      </c>
      <c r="G293">
        <v>212.29313190282477</v>
      </c>
      <c r="I293">
        <v>275.65146551627015</v>
      </c>
      <c r="K293">
        <v>321.08223904568189</v>
      </c>
      <c r="M293">
        <v>130.24031252971625</v>
      </c>
      <c r="O293">
        <v>207.98420273142827</v>
      </c>
      <c r="Q293">
        <v>237.02098844571404</v>
      </c>
      <c r="S293">
        <v>300.37932205915939</v>
      </c>
      <c r="U293">
        <v>345.81009558857113</v>
      </c>
      <c r="W293">
        <v>137.11192852481764</v>
      </c>
      <c r="Y293">
        <v>214.8792451262498</v>
      </c>
      <c r="AA293">
        <v>243.91603084053551</v>
      </c>
      <c r="AC293">
        <v>307.27436445398092</v>
      </c>
      <c r="AE293">
        <v>352.70513798339266</v>
      </c>
      <c r="AG293">
        <v>152.93622184508808</v>
      </c>
      <c r="AI293">
        <v>230.76600884577383</v>
      </c>
      <c r="AK293">
        <v>259.80279456005951</v>
      </c>
      <c r="AM293">
        <v>323.16112817350495</v>
      </c>
      <c r="AO293">
        <v>368.59190170291663</v>
      </c>
      <c r="AQ293" s="366">
        <v>0</v>
      </c>
      <c r="AR293" s="366">
        <v>0</v>
      </c>
      <c r="AS293" s="366">
        <v>0</v>
      </c>
      <c r="AT293" s="366">
        <v>0</v>
      </c>
      <c r="AU293" s="366">
        <v>0</v>
      </c>
      <c r="AV293" s="366">
        <v>0</v>
      </c>
      <c r="AW293" s="366">
        <v>0</v>
      </c>
      <c r="AX293" s="366">
        <v>0</v>
      </c>
      <c r="AY293" s="366">
        <v>0</v>
      </c>
      <c r="AZ293" s="366">
        <v>0</v>
      </c>
    </row>
    <row r="294" spans="1:52">
      <c r="A294">
        <v>293</v>
      </c>
      <c r="B294" t="s">
        <v>948</v>
      </c>
      <c r="C294">
        <v>111.53561680111603</v>
      </c>
      <c r="E294">
        <v>191.42480781144337</v>
      </c>
      <c r="G294">
        <v>223.67277209715763</v>
      </c>
      <c r="I294">
        <v>287.02495571060302</v>
      </c>
      <c r="K294">
        <v>355.83187924001476</v>
      </c>
      <c r="M294">
        <v>135.84270356167943</v>
      </c>
      <c r="O294">
        <v>215.83714638603982</v>
      </c>
      <c r="Q294">
        <v>248.08511067175408</v>
      </c>
      <c r="S294">
        <v>311.43729428519947</v>
      </c>
      <c r="U294">
        <v>380.24421781461126</v>
      </c>
      <c r="W294">
        <v>142.71017237858084</v>
      </c>
      <c r="Y294">
        <v>222.72997290071157</v>
      </c>
      <c r="AA294">
        <v>254.97793718642586</v>
      </c>
      <c r="AC294">
        <v>318.33012079987122</v>
      </c>
      <c r="AE294">
        <v>387.13704432928301</v>
      </c>
      <c r="AG294">
        <v>158.32660655698459</v>
      </c>
      <c r="AI294">
        <v>238.41402760650291</v>
      </c>
      <c r="AK294">
        <v>270.66199189221715</v>
      </c>
      <c r="AM294">
        <v>334.01417550566259</v>
      </c>
      <c r="AO294">
        <v>402.82109903507427</v>
      </c>
      <c r="AQ294" s="366">
        <v>0</v>
      </c>
      <c r="AR294" s="366">
        <v>0</v>
      </c>
      <c r="AS294" s="366">
        <v>0</v>
      </c>
      <c r="AT294" s="366">
        <v>0</v>
      </c>
      <c r="AU294" s="366">
        <v>0</v>
      </c>
      <c r="AV294" s="366">
        <v>0</v>
      </c>
      <c r="AW294" s="366">
        <v>0</v>
      </c>
      <c r="AX294" s="366">
        <v>0</v>
      </c>
      <c r="AY294" s="366">
        <v>0</v>
      </c>
      <c r="AZ294" s="366">
        <v>0</v>
      </c>
    </row>
    <row r="295" spans="1:52">
      <c r="A295">
        <v>294</v>
      </c>
      <c r="B295" t="s">
        <v>949</v>
      </c>
      <c r="C295">
        <v>115.5462623709398</v>
      </c>
      <c r="E295">
        <v>195.53179529379321</v>
      </c>
      <c r="G295">
        <v>227.77975957950747</v>
      </c>
      <c r="I295">
        <v>291.13194319295286</v>
      </c>
      <c r="K295">
        <v>359.93886672236465</v>
      </c>
      <c r="M295">
        <v>139.5952954193105</v>
      </c>
      <c r="O295">
        <v>219.69269604593998</v>
      </c>
      <c r="Q295">
        <v>251.94066033165424</v>
      </c>
      <c r="S295">
        <v>315.29284394509966</v>
      </c>
      <c r="U295">
        <v>384.0997674745114</v>
      </c>
      <c r="W295">
        <v>146.47439287980907</v>
      </c>
      <c r="Y295">
        <v>226.59874513144069</v>
      </c>
      <c r="AA295">
        <v>258.84670941715495</v>
      </c>
      <c r="AC295">
        <v>322.1988930306004</v>
      </c>
      <c r="AE295">
        <v>391.00581656001208</v>
      </c>
      <c r="AG295">
        <v>161.92503677447189</v>
      </c>
      <c r="AI295">
        <v>242.12126002610927</v>
      </c>
      <c r="AK295">
        <v>274.36922431182353</v>
      </c>
      <c r="AM295">
        <v>337.72140792526898</v>
      </c>
      <c r="AO295">
        <v>406.52833145468065</v>
      </c>
      <c r="AQ295" s="366">
        <v>0</v>
      </c>
      <c r="AR295" s="366">
        <v>0</v>
      </c>
      <c r="AS295" s="366">
        <v>0</v>
      </c>
      <c r="AT295" s="366">
        <v>0</v>
      </c>
      <c r="AU295" s="366">
        <v>0</v>
      </c>
      <c r="AV295" s="366">
        <v>0</v>
      </c>
      <c r="AW295" s="366">
        <v>0</v>
      </c>
      <c r="AX295" s="366">
        <v>0</v>
      </c>
      <c r="AY295" s="366">
        <v>0</v>
      </c>
      <c r="AZ295" s="366">
        <v>0</v>
      </c>
    </row>
    <row r="296" spans="1:52">
      <c r="A296">
        <v>295</v>
      </c>
      <c r="B296" t="s">
        <v>950</v>
      </c>
      <c r="C296">
        <v>119.64091179899209</v>
      </c>
      <c r="E296">
        <v>199.72089139562203</v>
      </c>
      <c r="G296">
        <v>231.96885568133632</v>
      </c>
      <c r="I296">
        <v>295.32103929478171</v>
      </c>
      <c r="K296">
        <v>364.12796282419345</v>
      </c>
      <c r="M296">
        <v>143.47931940046811</v>
      </c>
      <c r="O296">
        <v>223.67671254588214</v>
      </c>
      <c r="Q296">
        <v>255.9246768315964</v>
      </c>
      <c r="S296">
        <v>319.27686044504185</v>
      </c>
      <c r="U296">
        <v>388.08378397445352</v>
      </c>
      <c r="W296">
        <v>150.38147211633526</v>
      </c>
      <c r="Y296">
        <v>230.60715301442664</v>
      </c>
      <c r="AA296">
        <v>262.85511730014093</v>
      </c>
      <c r="AC296">
        <v>326.20730091358632</v>
      </c>
      <c r="AE296">
        <v>395.014224442998</v>
      </c>
      <c r="AG296">
        <v>165.69679669198101</v>
      </c>
      <c r="AI296">
        <v>245.99791159721204</v>
      </c>
      <c r="AK296">
        <v>278.24587588292627</v>
      </c>
      <c r="AM296">
        <v>341.59805949637166</v>
      </c>
      <c r="AO296">
        <v>410.40498302578345</v>
      </c>
      <c r="AQ296" s="366">
        <v>0</v>
      </c>
      <c r="AR296" s="366">
        <v>0</v>
      </c>
      <c r="AS296" s="366">
        <v>0</v>
      </c>
      <c r="AT296" s="366">
        <v>0</v>
      </c>
      <c r="AU296" s="366">
        <v>0</v>
      </c>
      <c r="AV296" s="366">
        <v>0</v>
      </c>
      <c r="AW296" s="366">
        <v>0</v>
      </c>
      <c r="AX296" s="366">
        <v>0</v>
      </c>
      <c r="AY296" s="366">
        <v>0</v>
      </c>
      <c r="AZ296" s="366">
        <v>0</v>
      </c>
    </row>
    <row r="297" spans="1:52">
      <c r="A297">
        <v>296</v>
      </c>
      <c r="B297" t="s">
        <v>951</v>
      </c>
      <c r="C297">
        <v>123.79835529849072</v>
      </c>
      <c r="E297">
        <v>203.97130492178718</v>
      </c>
      <c r="G297">
        <v>236.2192692075015</v>
      </c>
      <c r="I297">
        <v>299.57145282094689</v>
      </c>
      <c r="K297">
        <v>368.37837635035862</v>
      </c>
      <c r="M297">
        <v>147.46159075179546</v>
      </c>
      <c r="O297">
        <v>227.75666605942874</v>
      </c>
      <c r="Q297">
        <v>260.00463034514303</v>
      </c>
      <c r="S297">
        <v>323.35681395858848</v>
      </c>
      <c r="U297">
        <v>392.16373748800015</v>
      </c>
      <c r="W297">
        <v>154.39534027684908</v>
      </c>
      <c r="Y297">
        <v>234.71983860414105</v>
      </c>
      <c r="AA297">
        <v>266.96780288985531</v>
      </c>
      <c r="AC297">
        <v>330.3199865033007</v>
      </c>
      <c r="AE297">
        <v>399.12691003271249</v>
      </c>
      <c r="AG297">
        <v>169.59812301032539</v>
      </c>
      <c r="AI297">
        <v>250.00108272337394</v>
      </c>
      <c r="AK297">
        <v>282.2490470090882</v>
      </c>
      <c r="AM297">
        <v>345.60123062253359</v>
      </c>
      <c r="AO297">
        <v>414.40815415194533</v>
      </c>
      <c r="AQ297" s="366">
        <v>0</v>
      </c>
      <c r="AR297" s="366">
        <v>0</v>
      </c>
      <c r="AS297" s="366">
        <v>0</v>
      </c>
      <c r="AT297" s="366">
        <v>0</v>
      </c>
      <c r="AU297" s="366">
        <v>0</v>
      </c>
      <c r="AV297" s="366">
        <v>0</v>
      </c>
      <c r="AW297" s="366">
        <v>0</v>
      </c>
      <c r="AX297" s="366">
        <v>0</v>
      </c>
      <c r="AY297" s="366">
        <v>0</v>
      </c>
      <c r="AZ297" s="366">
        <v>0</v>
      </c>
    </row>
    <row r="298" spans="1:52">
      <c r="A298">
        <v>297</v>
      </c>
      <c r="B298" t="s">
        <v>220</v>
      </c>
      <c r="C298">
        <v>127.17994718472961</v>
      </c>
      <c r="E298">
        <v>153.8182328990153</v>
      </c>
      <c r="G298">
        <v>181.88859004187248</v>
      </c>
      <c r="I298">
        <v>183.76873289901533</v>
      </c>
      <c r="K298">
        <v>193.97773289901531</v>
      </c>
      <c r="M298">
        <v>150.68488442162695</v>
      </c>
      <c r="O298">
        <v>177.32317013591265</v>
      </c>
      <c r="Q298">
        <v>205.3935272787698</v>
      </c>
      <c r="S298">
        <v>207.27367013591265</v>
      </c>
      <c r="U298">
        <v>217.48267013591268</v>
      </c>
      <c r="W298">
        <v>157.18517409256259</v>
      </c>
      <c r="Y298">
        <v>183.82345980684832</v>
      </c>
      <c r="AA298">
        <v>211.89381694970547</v>
      </c>
      <c r="AC298">
        <v>213.7739598068483</v>
      </c>
      <c r="AE298">
        <v>223.9829598068483</v>
      </c>
      <c r="AG298">
        <v>172.28625588172434</v>
      </c>
      <c r="AI298">
        <v>198.92454159601007</v>
      </c>
      <c r="AK298">
        <v>226.99489873886719</v>
      </c>
      <c r="AM298">
        <v>228.87504159601005</v>
      </c>
      <c r="AO298">
        <v>239.08404159601005</v>
      </c>
      <c r="AQ298" s="366">
        <v>0</v>
      </c>
      <c r="AR298" s="366">
        <v>0</v>
      </c>
      <c r="AS298" s="366">
        <v>0</v>
      </c>
      <c r="AT298" s="366">
        <v>0</v>
      </c>
      <c r="AU298" s="366">
        <v>0</v>
      </c>
      <c r="AV298" s="366">
        <v>0</v>
      </c>
      <c r="AW298" s="366">
        <v>0</v>
      </c>
      <c r="AX298" s="366">
        <v>0</v>
      </c>
      <c r="AY298" s="366">
        <v>0</v>
      </c>
      <c r="AZ298" s="366">
        <v>0</v>
      </c>
    </row>
    <row r="299" spans="1:52">
      <c r="A299">
        <v>298</v>
      </c>
      <c r="B299" t="s">
        <v>221</v>
      </c>
      <c r="C299">
        <v>124.55627978386644</v>
      </c>
      <c r="E299">
        <v>151.72170835529499</v>
      </c>
      <c r="G299">
        <v>179.79206549815214</v>
      </c>
      <c r="I299">
        <v>186.48677978386644</v>
      </c>
      <c r="K299">
        <v>196.69577978386641</v>
      </c>
      <c r="M299">
        <v>145.49149290037579</v>
      </c>
      <c r="O299">
        <v>172.65692147180434</v>
      </c>
      <c r="Q299">
        <v>200.72727861466146</v>
      </c>
      <c r="S299">
        <v>207.42199290037578</v>
      </c>
      <c r="U299">
        <v>217.63099290037576</v>
      </c>
      <c r="W299">
        <v>151.38497411986484</v>
      </c>
      <c r="Y299">
        <v>178.55040269129336</v>
      </c>
      <c r="AA299">
        <v>206.62075983415053</v>
      </c>
      <c r="AC299">
        <v>213.31547411986483</v>
      </c>
      <c r="AE299">
        <v>223.52447411986483</v>
      </c>
      <c r="AG299">
        <v>164.8351000385023</v>
      </c>
      <c r="AI299">
        <v>192.00052860993088</v>
      </c>
      <c r="AK299">
        <v>220.070885752788</v>
      </c>
      <c r="AM299">
        <v>226.7656000385023</v>
      </c>
      <c r="AO299">
        <v>236.97460003850227</v>
      </c>
      <c r="AQ299" s="366">
        <v>0</v>
      </c>
      <c r="AR299" s="366">
        <v>0</v>
      </c>
      <c r="AS299" s="366">
        <v>0</v>
      </c>
      <c r="AT299" s="366">
        <v>0</v>
      </c>
      <c r="AU299" s="366">
        <v>0</v>
      </c>
      <c r="AV299" s="366">
        <v>0</v>
      </c>
      <c r="AW299" s="366">
        <v>0</v>
      </c>
      <c r="AX299" s="366">
        <v>0</v>
      </c>
      <c r="AY299" s="366">
        <v>0</v>
      </c>
      <c r="AZ299" s="366">
        <v>0</v>
      </c>
    </row>
    <row r="300" spans="1:52">
      <c r="A300">
        <v>299</v>
      </c>
      <c r="B300" t="s">
        <v>222</v>
      </c>
      <c r="C300">
        <v>126.4393838992779</v>
      </c>
      <c r="E300">
        <v>153.0073838992779</v>
      </c>
      <c r="G300">
        <v>181.07774104213502</v>
      </c>
      <c r="I300">
        <v>193.13174104213505</v>
      </c>
      <c r="K300">
        <v>203.34074104213505</v>
      </c>
      <c r="M300">
        <v>146.70452969735629</v>
      </c>
      <c r="O300">
        <v>173.27252969735633</v>
      </c>
      <c r="Q300">
        <v>201.34288684021345</v>
      </c>
      <c r="S300">
        <v>213.39688684021345</v>
      </c>
      <c r="U300">
        <v>223.60588684021349</v>
      </c>
      <c r="W300">
        <v>152.44887555629927</v>
      </c>
      <c r="Y300">
        <v>179.01687555629928</v>
      </c>
      <c r="AA300">
        <v>207.08723269915646</v>
      </c>
      <c r="AC300">
        <v>219.14123269915643</v>
      </c>
      <c r="AE300">
        <v>229.35023269915644</v>
      </c>
      <c r="AG300">
        <v>165.46850718014724</v>
      </c>
      <c r="AI300">
        <v>192.03650718014723</v>
      </c>
      <c r="AK300">
        <v>220.10686432300437</v>
      </c>
      <c r="AM300">
        <v>232.16086432300438</v>
      </c>
      <c r="AO300">
        <v>242.36986432300438</v>
      </c>
      <c r="AQ300" s="366">
        <v>0</v>
      </c>
      <c r="AR300" s="366">
        <v>0</v>
      </c>
      <c r="AS300" s="366">
        <v>0</v>
      </c>
      <c r="AT300" s="366">
        <v>0</v>
      </c>
      <c r="AU300" s="366">
        <v>0</v>
      </c>
      <c r="AV300" s="366">
        <v>0</v>
      </c>
      <c r="AW300" s="366">
        <v>0</v>
      </c>
      <c r="AX300" s="366">
        <v>0</v>
      </c>
      <c r="AY300" s="366">
        <v>0</v>
      </c>
      <c r="AZ300" s="366">
        <v>0</v>
      </c>
    </row>
    <row r="301" spans="1:52">
      <c r="A301">
        <v>300</v>
      </c>
      <c r="B301" t="s">
        <v>223</v>
      </c>
      <c r="C301">
        <v>129.93190487208176</v>
      </c>
      <c r="E301">
        <v>154.40890487208176</v>
      </c>
      <c r="G301">
        <v>182.47926201493888</v>
      </c>
      <c r="I301">
        <v>200.82383344351032</v>
      </c>
      <c r="K301">
        <v>211.03283344351033</v>
      </c>
      <c r="M301">
        <v>149.04961993544771</v>
      </c>
      <c r="O301">
        <v>173.52661993544771</v>
      </c>
      <c r="Q301">
        <v>201.59697707830483</v>
      </c>
      <c r="S301">
        <v>219.94154850687627</v>
      </c>
      <c r="U301">
        <v>230.15054850687628</v>
      </c>
      <c r="W301">
        <v>154.5421220860276</v>
      </c>
      <c r="Y301">
        <v>179.01912208602761</v>
      </c>
      <c r="AA301">
        <v>207.08947922888476</v>
      </c>
      <c r="AC301">
        <v>225.4340506574562</v>
      </c>
      <c r="AE301">
        <v>235.6430506574562</v>
      </c>
      <c r="AG301">
        <v>166.82457048757408</v>
      </c>
      <c r="AI301">
        <v>191.30157048757408</v>
      </c>
      <c r="AK301">
        <v>219.37192763043123</v>
      </c>
      <c r="AM301">
        <v>237.71649905900267</v>
      </c>
      <c r="AO301">
        <v>247.92549905900268</v>
      </c>
      <c r="AQ301" s="366">
        <v>0</v>
      </c>
      <c r="AR301" s="366">
        <v>0</v>
      </c>
      <c r="AS301" s="366">
        <v>0</v>
      </c>
      <c r="AT301" s="366">
        <v>0</v>
      </c>
      <c r="AU301" s="366">
        <v>0</v>
      </c>
      <c r="AV301" s="366">
        <v>0</v>
      </c>
      <c r="AW301" s="366">
        <v>0</v>
      </c>
      <c r="AX301" s="366">
        <v>0</v>
      </c>
      <c r="AY301" s="366">
        <v>0</v>
      </c>
      <c r="AZ301" s="366">
        <v>0</v>
      </c>
    </row>
    <row r="302" spans="1:52">
      <c r="A302">
        <v>301</v>
      </c>
      <c r="B302" t="s">
        <v>224</v>
      </c>
      <c r="C302">
        <v>134.0924299771689</v>
      </c>
      <c r="E302">
        <v>162.8568585485975</v>
      </c>
      <c r="G302">
        <v>229.68497124041437</v>
      </c>
      <c r="I302">
        <v>227.13314426288318</v>
      </c>
      <c r="K302">
        <v>258.23854266898581</v>
      </c>
      <c r="M302">
        <v>153.26548158389511</v>
      </c>
      <c r="O302">
        <v>182.02991015532368</v>
      </c>
      <c r="Q302">
        <v>250.55712815468351</v>
      </c>
      <c r="S302">
        <v>246.30619586960935</v>
      </c>
      <c r="U302">
        <v>279.11069958325493</v>
      </c>
      <c r="W302">
        <v>158.77131564096112</v>
      </c>
      <c r="Y302">
        <v>187.53574421238972</v>
      </c>
      <c r="AA302">
        <v>256.61106161587702</v>
      </c>
      <c r="AC302">
        <v>251.81202992667545</v>
      </c>
      <c r="AE302">
        <v>285.16463304444846</v>
      </c>
      <c r="AG302">
        <v>171.08931579313725</v>
      </c>
      <c r="AI302">
        <v>199.85374436456581</v>
      </c>
      <c r="AK302">
        <v>270.02067617905982</v>
      </c>
      <c r="AM302">
        <v>264.13003007885152</v>
      </c>
      <c r="AO302">
        <v>298.57424760763126</v>
      </c>
      <c r="AQ302" s="366">
        <v>0</v>
      </c>
      <c r="AR302" s="366">
        <v>0</v>
      </c>
      <c r="AS302" s="366">
        <v>0</v>
      </c>
      <c r="AT302" s="366">
        <v>0</v>
      </c>
      <c r="AU302" s="366">
        <v>0</v>
      </c>
      <c r="AV302" s="366">
        <v>0</v>
      </c>
      <c r="AW302" s="366">
        <v>0</v>
      </c>
      <c r="AX302" s="366">
        <v>0</v>
      </c>
      <c r="AY302" s="366">
        <v>0</v>
      </c>
      <c r="AZ302" s="366">
        <v>0</v>
      </c>
    </row>
    <row r="303" spans="1:52">
      <c r="A303">
        <v>302</v>
      </c>
      <c r="B303" t="s">
        <v>225</v>
      </c>
      <c r="C303">
        <v>138.82362989510503</v>
      </c>
      <c r="E303">
        <v>170.82120132367649</v>
      </c>
      <c r="G303">
        <v>239.41841718236304</v>
      </c>
      <c r="I303">
        <v>240.01748703796221</v>
      </c>
      <c r="K303">
        <v>272.89198861093445</v>
      </c>
      <c r="M303">
        <v>157.04264536586564</v>
      </c>
      <c r="O303">
        <v>189.04021679443707</v>
      </c>
      <c r="Q303">
        <v>259.56662375095505</v>
      </c>
      <c r="S303">
        <v>258.23650250872282</v>
      </c>
      <c r="U303">
        <v>293.04019517952645</v>
      </c>
      <c r="W303">
        <v>162.34322913274855</v>
      </c>
      <c r="Y303">
        <v>194.34080056132001</v>
      </c>
      <c r="AA303">
        <v>265.49534013216697</v>
      </c>
      <c r="AC303">
        <v>263.5370862756057</v>
      </c>
      <c r="AE303">
        <v>298.96891156073843</v>
      </c>
      <c r="AG303">
        <v>174.04829517776963</v>
      </c>
      <c r="AI303">
        <v>206.04586660634106</v>
      </c>
      <c r="AK303">
        <v>278.4398424820655</v>
      </c>
      <c r="AM303">
        <v>275.24215232062676</v>
      </c>
      <c r="AO303">
        <v>311.9134139106369</v>
      </c>
      <c r="AQ303" s="366">
        <v>0</v>
      </c>
      <c r="AR303" s="366">
        <v>0</v>
      </c>
      <c r="AS303" s="366">
        <v>0</v>
      </c>
      <c r="AT303" s="366">
        <v>0</v>
      </c>
      <c r="AU303" s="366">
        <v>0</v>
      </c>
      <c r="AV303" s="366">
        <v>0</v>
      </c>
      <c r="AW303" s="366">
        <v>0</v>
      </c>
      <c r="AX303" s="366">
        <v>0</v>
      </c>
      <c r="AY303" s="366">
        <v>0</v>
      </c>
      <c r="AZ303" s="366">
        <v>0</v>
      </c>
    </row>
    <row r="304" spans="1:52">
      <c r="A304">
        <v>303</v>
      </c>
      <c r="B304" t="s">
        <v>226</v>
      </c>
      <c r="C304">
        <v>141.4903409862207</v>
      </c>
      <c r="E304">
        <v>179.21619812907784</v>
      </c>
      <c r="G304">
        <v>249.53383523813122</v>
      </c>
      <c r="I304">
        <v>242.87748384336359</v>
      </c>
      <c r="K304">
        <v>277.47240666670262</v>
      </c>
      <c r="M304">
        <v>158.90917911382326</v>
      </c>
      <c r="O304">
        <v>196.63503625668037</v>
      </c>
      <c r="Q304">
        <v>269.08446462521954</v>
      </c>
      <c r="S304">
        <v>260.29632197096612</v>
      </c>
      <c r="U304">
        <v>297.02303605379097</v>
      </c>
      <c r="W304">
        <v>164.04158088053936</v>
      </c>
      <c r="Y304">
        <v>201.76743802339652</v>
      </c>
      <c r="AA304">
        <v>274.91841026633324</v>
      </c>
      <c r="AC304">
        <v>265.42872373768222</v>
      </c>
      <c r="AE304">
        <v>302.85698169490468</v>
      </c>
      <c r="AG304">
        <v>175.23256159178234</v>
      </c>
      <c r="AI304">
        <v>212.95841873463951</v>
      </c>
      <c r="AK304">
        <v>287.47899064263635</v>
      </c>
      <c r="AM304">
        <v>276.61970444892523</v>
      </c>
      <c r="AO304">
        <v>315.41756207120778</v>
      </c>
      <c r="AQ304" s="366">
        <v>0</v>
      </c>
      <c r="AR304" s="366">
        <v>0</v>
      </c>
      <c r="AS304" s="366">
        <v>0</v>
      </c>
      <c r="AT304" s="366">
        <v>0</v>
      </c>
      <c r="AU304" s="366">
        <v>0</v>
      </c>
      <c r="AV304" s="366">
        <v>0</v>
      </c>
      <c r="AW304" s="366">
        <v>0</v>
      </c>
      <c r="AX304" s="366">
        <v>0</v>
      </c>
      <c r="AY304" s="366">
        <v>0</v>
      </c>
      <c r="AZ304" s="366">
        <v>0</v>
      </c>
    </row>
    <row r="305" spans="1:52">
      <c r="A305">
        <v>304</v>
      </c>
      <c r="B305" t="s">
        <v>227</v>
      </c>
      <c r="C305">
        <v>152.57441703465412</v>
      </c>
      <c r="E305">
        <v>192.25070274893983</v>
      </c>
      <c r="G305">
        <v>264.24717958197607</v>
      </c>
      <c r="I305">
        <v>255.77141703465415</v>
      </c>
      <c r="K305">
        <v>292.04517958197613</v>
      </c>
      <c r="M305">
        <v>169.31249434291524</v>
      </c>
      <c r="O305">
        <v>208.98878005720093</v>
      </c>
      <c r="Q305">
        <v>283.296171536543</v>
      </c>
      <c r="S305">
        <v>272.50949434291527</v>
      </c>
      <c r="U305">
        <v>311.09417153654306</v>
      </c>
      <c r="W305">
        <v>174.30548442708374</v>
      </c>
      <c r="Y305">
        <v>213.98177014136942</v>
      </c>
      <c r="AA305">
        <v>289.05846063450798</v>
      </c>
      <c r="AC305">
        <v>277.50248442708374</v>
      </c>
      <c r="AE305">
        <v>316.85646063450804</v>
      </c>
      <c r="AG305">
        <v>185.05910065153307</v>
      </c>
      <c r="AI305">
        <v>224.73538636581881</v>
      </c>
      <c r="AK305">
        <v>301.29675689574793</v>
      </c>
      <c r="AM305">
        <v>288.25610065153313</v>
      </c>
      <c r="AO305">
        <v>329.09475689574799</v>
      </c>
      <c r="AQ305" s="366">
        <v>0</v>
      </c>
      <c r="AR305" s="366">
        <v>0</v>
      </c>
      <c r="AS305" s="366">
        <v>0</v>
      </c>
      <c r="AT305" s="366">
        <v>0</v>
      </c>
      <c r="AU305" s="366">
        <v>0</v>
      </c>
      <c r="AV305" s="366">
        <v>0</v>
      </c>
      <c r="AW305" s="366">
        <v>0</v>
      </c>
      <c r="AX305" s="366">
        <v>0</v>
      </c>
      <c r="AY305" s="366">
        <v>0</v>
      </c>
      <c r="AZ305" s="366">
        <v>0</v>
      </c>
    </row>
    <row r="306" spans="1:52">
      <c r="A306">
        <v>305</v>
      </c>
      <c r="B306" t="s">
        <v>228</v>
      </c>
      <c r="C306">
        <v>263.85067812970522</v>
      </c>
      <c r="E306">
        <v>261.10953527256243</v>
      </c>
      <c r="G306">
        <v>331.32057098684805</v>
      </c>
      <c r="I306">
        <v>342.23242812970517</v>
      </c>
      <c r="K306">
        <v>339.15742812970518</v>
      </c>
      <c r="M306">
        <v>291.23796047305245</v>
      </c>
      <c r="O306">
        <v>288.49681761590966</v>
      </c>
      <c r="Q306">
        <v>358.70785333019529</v>
      </c>
      <c r="S306">
        <v>369.61971047305241</v>
      </c>
      <c r="U306">
        <v>366.54471047305242</v>
      </c>
      <c r="W306">
        <v>299.92426461517903</v>
      </c>
      <c r="Y306">
        <v>297.18312175803612</v>
      </c>
      <c r="AA306">
        <v>367.39415747232187</v>
      </c>
      <c r="AC306">
        <v>378.30601461517898</v>
      </c>
      <c r="AE306">
        <v>375.23101461517899</v>
      </c>
      <c r="AG306">
        <v>317.51961432751654</v>
      </c>
      <c r="AI306">
        <v>314.77847147037363</v>
      </c>
      <c r="AK306">
        <v>384.98950718465937</v>
      </c>
      <c r="AM306">
        <v>395.90136432751649</v>
      </c>
      <c r="AO306">
        <v>392.8263643275165</v>
      </c>
      <c r="AQ306" s="366">
        <v>0</v>
      </c>
      <c r="AR306" s="366">
        <v>0</v>
      </c>
      <c r="AS306" s="366">
        <v>0</v>
      </c>
      <c r="AT306" s="366">
        <v>0</v>
      </c>
      <c r="AU306" s="366">
        <v>0</v>
      </c>
      <c r="AV306" s="366">
        <v>0</v>
      </c>
      <c r="AW306" s="366">
        <v>0</v>
      </c>
      <c r="AX306" s="366">
        <v>0</v>
      </c>
      <c r="AY306" s="366">
        <v>0</v>
      </c>
      <c r="AZ306" s="366">
        <v>0</v>
      </c>
    </row>
    <row r="307" spans="1:52">
      <c r="A307">
        <v>306</v>
      </c>
      <c r="B307" t="s">
        <v>952</v>
      </c>
      <c r="C307">
        <v>363.69728372860243</v>
      </c>
      <c r="E307">
        <v>365.24356944288814</v>
      </c>
      <c r="G307">
        <v>463.52496230003089</v>
      </c>
      <c r="I307">
        <v>464.22781944288806</v>
      </c>
      <c r="K307">
        <v>471.36181944288808</v>
      </c>
      <c r="M307">
        <v>416.73820650057269</v>
      </c>
      <c r="O307">
        <v>418.2844922148584</v>
      </c>
      <c r="Q307">
        <v>516.56588507200127</v>
      </c>
      <c r="S307">
        <v>517.26874221485843</v>
      </c>
      <c r="U307">
        <v>524.40274221485845</v>
      </c>
      <c r="W307">
        <v>432.12169067995836</v>
      </c>
      <c r="Y307">
        <v>433.66797639424408</v>
      </c>
      <c r="AA307">
        <v>531.94936925138688</v>
      </c>
      <c r="AC307">
        <v>532.65222639424405</v>
      </c>
      <c r="AE307">
        <v>539.78622639424407</v>
      </c>
      <c r="AG307">
        <v>466.19858715831992</v>
      </c>
      <c r="AI307">
        <v>467.74487287260564</v>
      </c>
      <c r="AK307">
        <v>566.02626572974839</v>
      </c>
      <c r="AM307">
        <v>566.72912287260567</v>
      </c>
      <c r="AO307">
        <v>573.86312287260569</v>
      </c>
      <c r="AQ307" s="366">
        <v>0</v>
      </c>
      <c r="AR307" s="366">
        <v>0</v>
      </c>
      <c r="AS307" s="366">
        <v>0</v>
      </c>
      <c r="AT307" s="366">
        <v>0</v>
      </c>
      <c r="AU307" s="366">
        <v>0</v>
      </c>
      <c r="AV307" s="366">
        <v>0</v>
      </c>
      <c r="AW307" s="366">
        <v>0</v>
      </c>
      <c r="AX307" s="366">
        <v>0</v>
      </c>
      <c r="AY307" s="366">
        <v>0</v>
      </c>
      <c r="AZ307" s="366">
        <v>0</v>
      </c>
    </row>
    <row r="308" spans="1:52">
      <c r="A308">
        <v>307</v>
      </c>
      <c r="B308" t="s">
        <v>953</v>
      </c>
      <c r="C308">
        <v>363.69728372860243</v>
      </c>
      <c r="E308">
        <v>365.24356944288814</v>
      </c>
      <c r="G308">
        <v>463.52496230003089</v>
      </c>
      <c r="I308">
        <v>464.22781944288806</v>
      </c>
      <c r="K308">
        <v>471.36181944288808</v>
      </c>
      <c r="M308">
        <v>416.73820650057269</v>
      </c>
      <c r="O308">
        <v>418.2844922148584</v>
      </c>
      <c r="Q308">
        <v>516.56588507200127</v>
      </c>
      <c r="S308">
        <v>517.26874221485843</v>
      </c>
      <c r="U308">
        <v>524.40274221485845</v>
      </c>
      <c r="W308">
        <v>432.12169067995836</v>
      </c>
      <c r="Y308">
        <v>433.66797639424408</v>
      </c>
      <c r="AA308">
        <v>531.94936925138688</v>
      </c>
      <c r="AC308">
        <v>532.65222639424405</v>
      </c>
      <c r="AE308">
        <v>539.78622639424407</v>
      </c>
      <c r="AG308">
        <v>466.19858715831992</v>
      </c>
      <c r="AI308">
        <v>467.74487287260564</v>
      </c>
      <c r="AK308">
        <v>566.02626572974839</v>
      </c>
      <c r="AM308">
        <v>566.72912287260567</v>
      </c>
      <c r="AO308">
        <v>573.86312287260569</v>
      </c>
      <c r="AQ308" s="366">
        <v>0</v>
      </c>
      <c r="AR308" s="366">
        <v>0</v>
      </c>
      <c r="AS308" s="366">
        <v>0</v>
      </c>
      <c r="AT308" s="366">
        <v>0</v>
      </c>
      <c r="AU308" s="366">
        <v>0</v>
      </c>
      <c r="AV308" s="366">
        <v>0</v>
      </c>
      <c r="AW308" s="366">
        <v>0</v>
      </c>
      <c r="AX308" s="366">
        <v>0</v>
      </c>
      <c r="AY308" s="366">
        <v>0</v>
      </c>
      <c r="AZ308" s="366">
        <v>0</v>
      </c>
    </row>
    <row r="309" spans="1:52">
      <c r="A309">
        <v>308</v>
      </c>
      <c r="B309" t="s">
        <v>229</v>
      </c>
      <c r="C309">
        <v>318.38490580301806</v>
      </c>
      <c r="E309">
        <v>325.69462008873228</v>
      </c>
      <c r="G309">
        <v>359.05837008873232</v>
      </c>
      <c r="I309">
        <v>358.53122723158941</v>
      </c>
      <c r="K309">
        <v>366.89522723158944</v>
      </c>
      <c r="M309">
        <v>377.47176113453713</v>
      </c>
      <c r="O309">
        <v>384.78147542025141</v>
      </c>
      <c r="Q309">
        <v>418.14522542025139</v>
      </c>
      <c r="S309">
        <v>417.61808256310854</v>
      </c>
      <c r="U309">
        <v>425.98208256310852</v>
      </c>
      <c r="W309">
        <v>393.43437412859947</v>
      </c>
      <c r="Y309">
        <v>400.74408841431369</v>
      </c>
      <c r="AA309">
        <v>434.10783841431373</v>
      </c>
      <c r="AC309">
        <v>433.58069555717088</v>
      </c>
      <c r="AE309">
        <v>441.94469555717086</v>
      </c>
      <c r="AG309">
        <v>431.39556611276572</v>
      </c>
      <c r="AI309">
        <v>438.70528039848</v>
      </c>
      <c r="AK309">
        <v>472.06903039847998</v>
      </c>
      <c r="AM309">
        <v>471.54188754133719</v>
      </c>
      <c r="AO309">
        <v>479.90588754133711</v>
      </c>
      <c r="AQ309" s="366">
        <v>0</v>
      </c>
      <c r="AR309" s="366">
        <v>0</v>
      </c>
      <c r="AS309" s="366">
        <v>0</v>
      </c>
      <c r="AT309" s="366">
        <v>0</v>
      </c>
      <c r="AU309" s="366">
        <v>0</v>
      </c>
      <c r="AV309" s="366">
        <v>0</v>
      </c>
      <c r="AW309" s="366">
        <v>0</v>
      </c>
      <c r="AX309" s="366">
        <v>0</v>
      </c>
      <c r="AY309" s="366">
        <v>0</v>
      </c>
      <c r="AZ309" s="366">
        <v>0</v>
      </c>
    </row>
    <row r="310" spans="1:52">
      <c r="A310">
        <v>309</v>
      </c>
      <c r="B310" t="s">
        <v>954</v>
      </c>
      <c r="C310">
        <v>200.27690298276335</v>
      </c>
      <c r="E310">
        <v>208.1137601256205</v>
      </c>
      <c r="G310">
        <v>245.25976012562049</v>
      </c>
      <c r="I310">
        <v>244.60961726847765</v>
      </c>
      <c r="K310">
        <v>253.09661726847764</v>
      </c>
      <c r="M310">
        <v>229.46705881789197</v>
      </c>
      <c r="O310">
        <v>237.30391596074912</v>
      </c>
      <c r="Q310">
        <v>274.44991596074908</v>
      </c>
      <c r="S310">
        <v>273.79977310360624</v>
      </c>
      <c r="U310">
        <v>282.28677310360627</v>
      </c>
      <c r="W310">
        <v>238.58599661975458</v>
      </c>
      <c r="Y310">
        <v>246.42285376261174</v>
      </c>
      <c r="AA310">
        <v>283.5688537626117</v>
      </c>
      <c r="AC310">
        <v>282.91871090546886</v>
      </c>
      <c r="AE310">
        <v>291.40571090546888</v>
      </c>
      <c r="AG310">
        <v>257.33962809138836</v>
      </c>
      <c r="AI310">
        <v>265.17648523424555</v>
      </c>
      <c r="AK310">
        <v>302.32248523424551</v>
      </c>
      <c r="AM310">
        <v>301.67234237710267</v>
      </c>
      <c r="AO310">
        <v>310.15934237710269</v>
      </c>
      <c r="AQ310" s="366">
        <v>0</v>
      </c>
      <c r="AR310" s="366">
        <v>0</v>
      </c>
      <c r="AS310" s="366">
        <v>0</v>
      </c>
      <c r="AT310" s="366">
        <v>0</v>
      </c>
      <c r="AU310" s="366">
        <v>0</v>
      </c>
      <c r="AV310" s="366">
        <v>0</v>
      </c>
      <c r="AW310" s="366">
        <v>0</v>
      </c>
      <c r="AX310" s="366">
        <v>0</v>
      </c>
      <c r="AY310" s="366">
        <v>0</v>
      </c>
      <c r="AZ310" s="366">
        <v>0</v>
      </c>
    </row>
    <row r="311" spans="1:52">
      <c r="A311">
        <v>310</v>
      </c>
      <c r="B311" t="s">
        <v>955</v>
      </c>
      <c r="C311">
        <v>200.27690298276335</v>
      </c>
      <c r="E311">
        <v>208.1137601256205</v>
      </c>
      <c r="G311">
        <v>245.25976012562049</v>
      </c>
      <c r="I311">
        <v>244.60961726847765</v>
      </c>
      <c r="K311">
        <v>253.09661726847764</v>
      </c>
      <c r="M311">
        <v>229.46705881789197</v>
      </c>
      <c r="O311">
        <v>237.30391596074912</v>
      </c>
      <c r="Q311">
        <v>274.44991596074908</v>
      </c>
      <c r="S311">
        <v>273.79977310360624</v>
      </c>
      <c r="U311">
        <v>282.28677310360627</v>
      </c>
      <c r="W311">
        <v>238.58599661975458</v>
      </c>
      <c r="Y311">
        <v>246.42285376261174</v>
      </c>
      <c r="AA311">
        <v>283.5688537626117</v>
      </c>
      <c r="AC311">
        <v>282.91871090546886</v>
      </c>
      <c r="AE311">
        <v>291.40571090546888</v>
      </c>
      <c r="AG311">
        <v>257.33962809138836</v>
      </c>
      <c r="AI311">
        <v>265.17648523424555</v>
      </c>
      <c r="AK311">
        <v>302.32248523424551</v>
      </c>
      <c r="AM311">
        <v>301.67234237710267</v>
      </c>
      <c r="AO311">
        <v>310.15934237710269</v>
      </c>
      <c r="AQ311" s="366">
        <v>0</v>
      </c>
      <c r="AR311" s="366">
        <v>0</v>
      </c>
      <c r="AS311" s="366">
        <v>0</v>
      </c>
      <c r="AT311" s="366">
        <v>0</v>
      </c>
      <c r="AU311" s="366">
        <v>0</v>
      </c>
      <c r="AV311" s="366">
        <v>0</v>
      </c>
      <c r="AW311" s="366">
        <v>0</v>
      </c>
      <c r="AX311" s="366">
        <v>0</v>
      </c>
      <c r="AY311" s="366">
        <v>0</v>
      </c>
      <c r="AZ311" s="366">
        <v>0</v>
      </c>
    </row>
    <row r="312" spans="1:52">
      <c r="A312">
        <v>311</v>
      </c>
      <c r="B312" t="s">
        <v>956</v>
      </c>
      <c r="C312">
        <v>120.78513408000001</v>
      </c>
      <c r="E312">
        <v>120.78513408000001</v>
      </c>
      <c r="G312">
        <v>120.78513408000001</v>
      </c>
      <c r="I312">
        <v>120.78513408000001</v>
      </c>
      <c r="K312">
        <v>120.78513408000001</v>
      </c>
      <c r="M312">
        <v>154.32723408000001</v>
      </c>
      <c r="O312">
        <v>154.32723408000001</v>
      </c>
      <c r="Q312">
        <v>154.32723408000001</v>
      </c>
      <c r="S312">
        <v>154.32723408000001</v>
      </c>
      <c r="U312">
        <v>154.32723408000001</v>
      </c>
      <c r="W312">
        <v>163.66391807999997</v>
      </c>
      <c r="Y312">
        <v>163.66391807999997</v>
      </c>
      <c r="AA312">
        <v>163.66391807999997</v>
      </c>
      <c r="AC312">
        <v>163.66391807999997</v>
      </c>
      <c r="AE312">
        <v>163.66391807999997</v>
      </c>
      <c r="AG312">
        <v>185.21351808</v>
      </c>
      <c r="AI312">
        <v>185.21351808</v>
      </c>
      <c r="AK312">
        <v>185.21351808</v>
      </c>
      <c r="AM312">
        <v>185.21351808</v>
      </c>
      <c r="AO312">
        <v>185.21351808</v>
      </c>
      <c r="AQ312" s="366">
        <v>0</v>
      </c>
      <c r="AR312" s="366">
        <v>0</v>
      </c>
      <c r="AS312" s="366">
        <v>0</v>
      </c>
      <c r="AT312" s="366">
        <v>0</v>
      </c>
      <c r="AU312" s="366">
        <v>0</v>
      </c>
      <c r="AV312" s="366">
        <v>0</v>
      </c>
      <c r="AW312" s="366">
        <v>0</v>
      </c>
      <c r="AX312" s="366">
        <v>0</v>
      </c>
      <c r="AY312" s="366">
        <v>0</v>
      </c>
      <c r="AZ312" s="366">
        <v>0</v>
      </c>
    </row>
    <row r="313" spans="1:52">
      <c r="A313">
        <v>312</v>
      </c>
      <c r="B313" t="s">
        <v>957</v>
      </c>
      <c r="C313">
        <v>120.78513408000001</v>
      </c>
      <c r="E313">
        <v>120.78513408000001</v>
      </c>
      <c r="G313">
        <v>120.78513408000001</v>
      </c>
      <c r="I313">
        <v>120.78513408000001</v>
      </c>
      <c r="K313">
        <v>120.78513408000001</v>
      </c>
      <c r="M313">
        <v>154.32723408000001</v>
      </c>
      <c r="O313">
        <v>154.32723408000001</v>
      </c>
      <c r="Q313">
        <v>154.32723408000001</v>
      </c>
      <c r="S313">
        <v>154.32723408000001</v>
      </c>
      <c r="U313">
        <v>154.32723408000001</v>
      </c>
      <c r="W313">
        <v>163.66391807999997</v>
      </c>
      <c r="Y313">
        <v>163.66391807999997</v>
      </c>
      <c r="AA313">
        <v>163.66391807999997</v>
      </c>
      <c r="AC313">
        <v>163.66391807999997</v>
      </c>
      <c r="AE313">
        <v>163.66391807999997</v>
      </c>
      <c r="AG313">
        <v>185.21351808</v>
      </c>
      <c r="AI313">
        <v>185.21351808</v>
      </c>
      <c r="AK313">
        <v>185.21351808</v>
      </c>
      <c r="AM313">
        <v>185.21351808</v>
      </c>
      <c r="AO313">
        <v>185.21351808</v>
      </c>
      <c r="AQ313" s="366">
        <v>0</v>
      </c>
      <c r="AR313" s="366">
        <v>0</v>
      </c>
      <c r="AS313" s="366">
        <v>0</v>
      </c>
      <c r="AT313" s="366">
        <v>0</v>
      </c>
      <c r="AU313" s="366">
        <v>0</v>
      </c>
      <c r="AV313" s="366">
        <v>0</v>
      </c>
      <c r="AW313" s="366">
        <v>0</v>
      </c>
      <c r="AX313" s="366">
        <v>0</v>
      </c>
      <c r="AY313" s="366">
        <v>0</v>
      </c>
      <c r="AZ313" s="366">
        <v>0</v>
      </c>
    </row>
    <row r="314" spans="1:52">
      <c r="A314">
        <v>313</v>
      </c>
      <c r="B314" t="s">
        <v>230</v>
      </c>
      <c r="C314">
        <v>166.52649790230271</v>
      </c>
      <c r="E314">
        <v>219.56986892173131</v>
      </c>
      <c r="G314">
        <v>250.85140463601701</v>
      </c>
      <c r="I314">
        <v>316.27143683803376</v>
      </c>
      <c r="K314">
        <v>393.98971036744553</v>
      </c>
      <c r="M314">
        <v>192.19885979196667</v>
      </c>
      <c r="O314">
        <v>245.24223081139522</v>
      </c>
      <c r="Q314">
        <v>276.52376652568097</v>
      </c>
      <c r="S314">
        <v>341.94379872769775</v>
      </c>
      <c r="U314">
        <v>419.66207225710951</v>
      </c>
      <c r="W314">
        <v>199.82649428023552</v>
      </c>
      <c r="Y314">
        <v>252.86986529966407</v>
      </c>
      <c r="AA314">
        <v>284.15140101394979</v>
      </c>
      <c r="AC314">
        <v>349.57143321596658</v>
      </c>
      <c r="AE314">
        <v>427.28970674537834</v>
      </c>
      <c r="AG314">
        <v>216.32006891561917</v>
      </c>
      <c r="AI314">
        <v>269.36343993504778</v>
      </c>
      <c r="AK314">
        <v>300.64497564933345</v>
      </c>
      <c r="AM314">
        <v>366.06500785135029</v>
      </c>
      <c r="AO314">
        <v>443.78328138076199</v>
      </c>
      <c r="AQ314" s="366">
        <v>0</v>
      </c>
      <c r="AR314" s="366">
        <v>0</v>
      </c>
      <c r="AS314" s="366">
        <v>0</v>
      </c>
      <c r="AT314" s="366">
        <v>0</v>
      </c>
      <c r="AU314" s="366">
        <v>0</v>
      </c>
      <c r="AV314" s="366">
        <v>0</v>
      </c>
      <c r="AW314" s="366">
        <v>0</v>
      </c>
      <c r="AX314" s="366">
        <v>0</v>
      </c>
      <c r="AY314" s="366">
        <v>0</v>
      </c>
      <c r="AZ314" s="366">
        <v>0</v>
      </c>
    </row>
    <row r="315" spans="1:52">
      <c r="A315">
        <v>314</v>
      </c>
      <c r="B315" t="s">
        <v>231</v>
      </c>
      <c r="C315">
        <v>180.66325787439203</v>
      </c>
      <c r="E315">
        <v>233.7475632938206</v>
      </c>
      <c r="G315">
        <v>265.02909900810636</v>
      </c>
      <c r="I315">
        <v>330.42462961012308</v>
      </c>
      <c r="K315">
        <v>408.14290313953484</v>
      </c>
      <c r="M315">
        <v>205.34281582009888</v>
      </c>
      <c r="O315">
        <v>258.42712123952748</v>
      </c>
      <c r="Q315">
        <v>289.70865695381315</v>
      </c>
      <c r="S315">
        <v>355.10418755582998</v>
      </c>
      <c r="U315">
        <v>432.82246108524168</v>
      </c>
      <c r="W315">
        <v>212.90345991922962</v>
      </c>
      <c r="Y315">
        <v>265.98776533865822</v>
      </c>
      <c r="AA315">
        <v>297.26930105294389</v>
      </c>
      <c r="AC315">
        <v>362.66483165496066</v>
      </c>
      <c r="AE315">
        <v>440.38310518437248</v>
      </c>
      <c r="AG315">
        <v>228.75919351691144</v>
      </c>
      <c r="AI315">
        <v>281.84349893634004</v>
      </c>
      <c r="AK315">
        <v>313.12503465062571</v>
      </c>
      <c r="AM315">
        <v>378.52056525264248</v>
      </c>
      <c r="AO315">
        <v>456.2388387820543</v>
      </c>
      <c r="AQ315" s="366">
        <v>0</v>
      </c>
      <c r="AR315" s="366">
        <v>0</v>
      </c>
      <c r="AS315" s="366">
        <v>0</v>
      </c>
      <c r="AT315" s="366">
        <v>0</v>
      </c>
      <c r="AU315" s="366">
        <v>0</v>
      </c>
      <c r="AV315" s="366">
        <v>0</v>
      </c>
      <c r="AW315" s="366">
        <v>0</v>
      </c>
      <c r="AX315" s="366">
        <v>0</v>
      </c>
      <c r="AY315" s="366">
        <v>0</v>
      </c>
      <c r="AZ315" s="366">
        <v>0</v>
      </c>
    </row>
    <row r="316" spans="1:52">
      <c r="A316">
        <v>315</v>
      </c>
      <c r="B316" t="s">
        <v>232</v>
      </c>
      <c r="C316">
        <v>187.92501377259691</v>
      </c>
      <c r="E316">
        <v>241.02978639202553</v>
      </c>
      <c r="G316">
        <v>272.3113221063112</v>
      </c>
      <c r="I316">
        <v>337.69460190832797</v>
      </c>
      <c r="K316">
        <v>415.41287543773973</v>
      </c>
      <c r="M316">
        <v>212.21734906567539</v>
      </c>
      <c r="O316">
        <v>265.32212168510398</v>
      </c>
      <c r="Q316">
        <v>296.60365739938965</v>
      </c>
      <c r="S316">
        <v>361.98693720140653</v>
      </c>
      <c r="U316">
        <v>439.70521073081818</v>
      </c>
      <c r="W316">
        <v>219.77080189866129</v>
      </c>
      <c r="Y316">
        <v>272.87557451808988</v>
      </c>
      <c r="AA316">
        <v>304.1571102323756</v>
      </c>
      <c r="AC316">
        <v>369.54039003439237</v>
      </c>
      <c r="AE316">
        <v>447.25866356380419</v>
      </c>
      <c r="AG316">
        <v>235.3777587866237</v>
      </c>
      <c r="AI316">
        <v>288.48253140605232</v>
      </c>
      <c r="AK316">
        <v>319.76406712033798</v>
      </c>
      <c r="AM316">
        <v>385.14734692235481</v>
      </c>
      <c r="AO316">
        <v>462.86562045176652</v>
      </c>
      <c r="AQ316" s="366">
        <v>0</v>
      </c>
      <c r="AR316" s="366">
        <v>0</v>
      </c>
      <c r="AS316" s="366">
        <v>0</v>
      </c>
      <c r="AT316" s="366">
        <v>0</v>
      </c>
      <c r="AU316" s="366">
        <v>0</v>
      </c>
      <c r="AV316" s="366">
        <v>0</v>
      </c>
      <c r="AW316" s="366">
        <v>0</v>
      </c>
      <c r="AX316" s="366">
        <v>0</v>
      </c>
      <c r="AY316" s="366">
        <v>0</v>
      </c>
      <c r="AZ316" s="366">
        <v>0</v>
      </c>
    </row>
    <row r="317" spans="1:52">
      <c r="A317">
        <v>316</v>
      </c>
      <c r="B317" t="s">
        <v>233</v>
      </c>
      <c r="C317">
        <v>195.28046364645692</v>
      </c>
      <c r="E317">
        <v>248.40570346588552</v>
      </c>
      <c r="G317">
        <v>279.68723918017122</v>
      </c>
      <c r="I317">
        <v>345.05826818218799</v>
      </c>
      <c r="K317">
        <v>422.77654171159975</v>
      </c>
      <c r="M317">
        <v>219.23847555639176</v>
      </c>
      <c r="O317">
        <v>272.36371537582039</v>
      </c>
      <c r="Q317">
        <v>303.64525109010606</v>
      </c>
      <c r="S317">
        <v>369.01628009212283</v>
      </c>
      <c r="U317">
        <v>446.73455362153459</v>
      </c>
      <c r="W317">
        <v>226.79748183172259</v>
      </c>
      <c r="Y317">
        <v>279.92272165115122</v>
      </c>
      <c r="AA317">
        <v>311.20425736543689</v>
      </c>
      <c r="AC317">
        <v>376.57528636745366</v>
      </c>
      <c r="AE317">
        <v>454.29355989686542</v>
      </c>
      <c r="AG317">
        <v>242.18964789927153</v>
      </c>
      <c r="AI317">
        <v>295.31488771870011</v>
      </c>
      <c r="AK317">
        <v>326.59642343298583</v>
      </c>
      <c r="AM317">
        <v>391.96745243500266</v>
      </c>
      <c r="AO317">
        <v>469.68572596441436</v>
      </c>
      <c r="AQ317" s="366">
        <v>0</v>
      </c>
      <c r="AR317" s="366">
        <v>0</v>
      </c>
      <c r="AS317" s="366">
        <v>0</v>
      </c>
      <c r="AT317" s="366">
        <v>0</v>
      </c>
      <c r="AU317" s="366">
        <v>0</v>
      </c>
      <c r="AV317" s="366">
        <v>0</v>
      </c>
      <c r="AW317" s="366">
        <v>0</v>
      </c>
      <c r="AX317" s="366">
        <v>0</v>
      </c>
      <c r="AY317" s="366">
        <v>0</v>
      </c>
      <c r="AZ317" s="366">
        <v>0</v>
      </c>
    </row>
    <row r="318" spans="1:52">
      <c r="A318">
        <v>317</v>
      </c>
      <c r="B318" t="s">
        <v>234</v>
      </c>
      <c r="C318">
        <v>210.20487755023697</v>
      </c>
      <c r="E318">
        <v>263.3710517696656</v>
      </c>
      <c r="G318">
        <v>294.65258748395127</v>
      </c>
      <c r="I318">
        <v>359.99911488596803</v>
      </c>
      <c r="K318">
        <v>437.71738841537984</v>
      </c>
      <c r="M318">
        <v>233.61479199069115</v>
      </c>
      <c r="O318">
        <v>286.78096621011969</v>
      </c>
      <c r="Q318">
        <v>318.06250192440547</v>
      </c>
      <c r="S318">
        <v>383.40902932642217</v>
      </c>
      <c r="U318">
        <v>461.12730285583399</v>
      </c>
      <c r="W318">
        <v>241.21394838063551</v>
      </c>
      <c r="Y318">
        <v>294.38012260006406</v>
      </c>
      <c r="AA318">
        <v>325.66165831434978</v>
      </c>
      <c r="AC318">
        <v>391.0081857163666</v>
      </c>
      <c r="AE318">
        <v>468.7264592457783</v>
      </c>
      <c r="AG318">
        <v>256.25398142048721</v>
      </c>
      <c r="AI318">
        <v>309.42015563991578</v>
      </c>
      <c r="AK318">
        <v>340.7016913542015</v>
      </c>
      <c r="AM318">
        <v>406.04821875621826</v>
      </c>
      <c r="AO318">
        <v>483.76649228563002</v>
      </c>
      <c r="AQ318" s="366">
        <v>0</v>
      </c>
      <c r="AR318" s="366">
        <v>0</v>
      </c>
      <c r="AS318" s="366">
        <v>0</v>
      </c>
      <c r="AT318" s="366">
        <v>0</v>
      </c>
      <c r="AU318" s="366">
        <v>0</v>
      </c>
      <c r="AV318" s="366">
        <v>0</v>
      </c>
      <c r="AW318" s="366">
        <v>0</v>
      </c>
      <c r="AX318" s="366">
        <v>0</v>
      </c>
      <c r="AY318" s="366">
        <v>0</v>
      </c>
      <c r="AZ318" s="366">
        <v>0</v>
      </c>
    </row>
    <row r="319" spans="1:52">
      <c r="A319">
        <v>318</v>
      </c>
      <c r="B319" t="s">
        <v>958</v>
      </c>
      <c r="C319">
        <v>129.96880086055103</v>
      </c>
      <c r="E319">
        <v>134.25622943197962</v>
      </c>
      <c r="G319">
        <v>162.32658657483674</v>
      </c>
      <c r="I319">
        <v>159.95444371769389</v>
      </c>
      <c r="K319">
        <v>170.16344371769389</v>
      </c>
      <c r="M319">
        <v>158.2782739637353</v>
      </c>
      <c r="O319">
        <v>162.56570253516384</v>
      </c>
      <c r="Q319">
        <v>190.63605967802101</v>
      </c>
      <c r="S319">
        <v>188.26391682087817</v>
      </c>
      <c r="U319">
        <v>198.47291682087814</v>
      </c>
      <c r="W319">
        <v>166.28713407770374</v>
      </c>
      <c r="Y319">
        <v>170.5745626491323</v>
      </c>
      <c r="AA319">
        <v>198.64491979198945</v>
      </c>
      <c r="AC319">
        <v>196.2727769348466</v>
      </c>
      <c r="AE319">
        <v>206.48177693484658</v>
      </c>
      <c r="AG319">
        <v>184.4749583816197</v>
      </c>
      <c r="AI319">
        <v>188.76238695304824</v>
      </c>
      <c r="AK319">
        <v>216.83274409590538</v>
      </c>
      <c r="AM319">
        <v>214.46060123876256</v>
      </c>
      <c r="AO319">
        <v>224.66960123876254</v>
      </c>
      <c r="AQ319" s="366">
        <v>0</v>
      </c>
      <c r="AR319" s="366">
        <v>0</v>
      </c>
      <c r="AS319" s="366">
        <v>0</v>
      </c>
      <c r="AT319" s="366">
        <v>0</v>
      </c>
      <c r="AU319" s="366">
        <v>0</v>
      </c>
      <c r="AV319" s="366">
        <v>0</v>
      </c>
      <c r="AW319" s="366">
        <v>0</v>
      </c>
      <c r="AX319" s="366">
        <v>0</v>
      </c>
      <c r="AY319" s="366">
        <v>0</v>
      </c>
      <c r="AZ319" s="366">
        <v>0</v>
      </c>
    </row>
    <row r="320" spans="1:52">
      <c r="A320">
        <v>319</v>
      </c>
      <c r="B320" t="s">
        <v>959</v>
      </c>
      <c r="C320">
        <v>142.41640086055105</v>
      </c>
      <c r="E320">
        <v>214.84582943197958</v>
      </c>
      <c r="G320">
        <v>248.45118657483673</v>
      </c>
      <c r="I320">
        <v>318.79592018828214</v>
      </c>
      <c r="K320">
        <v>387.89804371769384</v>
      </c>
      <c r="M320">
        <v>170.7258739637353</v>
      </c>
      <c r="O320">
        <v>243.15530253516386</v>
      </c>
      <c r="Q320">
        <v>276.760659678021</v>
      </c>
      <c r="S320">
        <v>347.10539329146644</v>
      </c>
      <c r="U320">
        <v>416.20751682087814</v>
      </c>
      <c r="W320">
        <v>178.73473407770376</v>
      </c>
      <c r="Y320">
        <v>251.16416264913229</v>
      </c>
      <c r="AA320">
        <v>284.76951979198941</v>
      </c>
      <c r="AC320">
        <v>355.11425340543479</v>
      </c>
      <c r="AE320">
        <v>424.21637693484655</v>
      </c>
      <c r="AG320">
        <v>196.92255838161969</v>
      </c>
      <c r="AI320">
        <v>269.3519869530482</v>
      </c>
      <c r="AK320">
        <v>302.95734409590534</v>
      </c>
      <c r="AM320">
        <v>373.30207770935078</v>
      </c>
      <c r="AO320">
        <v>442.40420123876254</v>
      </c>
      <c r="AQ320" s="366">
        <v>0</v>
      </c>
      <c r="AR320" s="366">
        <v>0</v>
      </c>
      <c r="AS320" s="366">
        <v>0</v>
      </c>
      <c r="AT320" s="366">
        <v>0</v>
      </c>
      <c r="AU320" s="366">
        <v>0</v>
      </c>
      <c r="AV320" s="366">
        <v>0</v>
      </c>
      <c r="AW320" s="366">
        <v>0</v>
      </c>
      <c r="AX320" s="366">
        <v>0</v>
      </c>
      <c r="AY320" s="366">
        <v>0</v>
      </c>
      <c r="AZ320" s="366">
        <v>0</v>
      </c>
    </row>
    <row r="321" spans="1:52">
      <c r="A321">
        <v>320</v>
      </c>
      <c r="B321" t="s">
        <v>960</v>
      </c>
      <c r="C321">
        <v>127.20309373401389</v>
      </c>
      <c r="E321">
        <v>135.77795087687105</v>
      </c>
      <c r="G321">
        <v>191.91866516258531</v>
      </c>
      <c r="I321">
        <v>179.33752230544246</v>
      </c>
      <c r="K321">
        <v>199.75552230544247</v>
      </c>
      <c r="M321">
        <v>154.73610847123405</v>
      </c>
      <c r="O321">
        <v>163.3109656140912</v>
      </c>
      <c r="Q321">
        <v>219.4516798998055</v>
      </c>
      <c r="S321">
        <v>206.87053704266262</v>
      </c>
      <c r="U321">
        <v>227.28853704266263</v>
      </c>
      <c r="W321">
        <v>162.84424505808909</v>
      </c>
      <c r="Y321">
        <v>171.41910220094627</v>
      </c>
      <c r="AA321">
        <v>227.55981648666054</v>
      </c>
      <c r="AC321">
        <v>214.97867362951769</v>
      </c>
      <c r="AE321">
        <v>235.39667362951769</v>
      </c>
      <c r="AG321">
        <v>180.53322262303578</v>
      </c>
      <c r="AI321">
        <v>189.10807976589294</v>
      </c>
      <c r="AK321">
        <v>245.24879405160718</v>
      </c>
      <c r="AM321">
        <v>232.66765119446436</v>
      </c>
      <c r="AO321">
        <v>253.08565119446433</v>
      </c>
      <c r="AQ321" s="366">
        <v>0</v>
      </c>
      <c r="AR321" s="366">
        <v>0</v>
      </c>
      <c r="AS321" s="366">
        <v>0</v>
      </c>
      <c r="AT321" s="366">
        <v>0</v>
      </c>
      <c r="AU321" s="366">
        <v>0</v>
      </c>
      <c r="AV321" s="366">
        <v>0</v>
      </c>
      <c r="AW321" s="366">
        <v>0</v>
      </c>
      <c r="AX321" s="366">
        <v>0</v>
      </c>
      <c r="AY321" s="366">
        <v>0</v>
      </c>
      <c r="AZ321" s="366">
        <v>0</v>
      </c>
    </row>
    <row r="322" spans="1:52">
      <c r="A322">
        <v>321</v>
      </c>
      <c r="B322" t="s">
        <v>961</v>
      </c>
      <c r="C322">
        <v>135.72602090074605</v>
      </c>
      <c r="E322">
        <v>208.15544947217464</v>
      </c>
      <c r="G322">
        <v>241.76080661503178</v>
      </c>
      <c r="I322">
        <v>312.1055402284772</v>
      </c>
      <c r="K322">
        <v>381.20766375788889</v>
      </c>
      <c r="M322">
        <v>163.22574786173877</v>
      </c>
      <c r="O322">
        <v>235.65517643316736</v>
      </c>
      <c r="Q322">
        <v>269.2605335760245</v>
      </c>
      <c r="S322">
        <v>339.60526718946983</v>
      </c>
      <c r="U322">
        <v>408.70739071888164</v>
      </c>
      <c r="W322">
        <v>171.32586462131789</v>
      </c>
      <c r="Y322">
        <v>243.75529319274648</v>
      </c>
      <c r="AA322">
        <v>277.36065033560362</v>
      </c>
      <c r="AC322">
        <v>347.70538394904906</v>
      </c>
      <c r="AE322">
        <v>416.80750747846076</v>
      </c>
      <c r="AG322">
        <v>188.99345598019551</v>
      </c>
      <c r="AI322">
        <v>261.42288455162407</v>
      </c>
      <c r="AK322">
        <v>295.02824169448115</v>
      </c>
      <c r="AM322">
        <v>365.37297530792659</v>
      </c>
      <c r="AO322">
        <v>434.47509883733829</v>
      </c>
      <c r="AQ322" s="366">
        <v>0</v>
      </c>
      <c r="AR322" s="366">
        <v>0</v>
      </c>
      <c r="AS322" s="366">
        <v>0</v>
      </c>
      <c r="AT322" s="366">
        <v>0</v>
      </c>
      <c r="AU322" s="366">
        <v>0</v>
      </c>
      <c r="AV322" s="366">
        <v>0</v>
      </c>
      <c r="AW322" s="366">
        <v>0</v>
      </c>
      <c r="AX322" s="366">
        <v>0</v>
      </c>
      <c r="AY322" s="366">
        <v>0</v>
      </c>
      <c r="AZ322" s="366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144"/>
  <sheetViews>
    <sheetView workbookViewId="0">
      <selection activeCell="L1" sqref="L1"/>
    </sheetView>
  </sheetViews>
  <sheetFormatPr defaultColWidth="9" defaultRowHeight="15"/>
  <cols>
    <col min="1" max="5" width="9" style="170"/>
    <col min="6" max="6" width="14.875" style="170" customWidth="1"/>
    <col min="7" max="8" width="9" style="170"/>
    <col min="9" max="9" width="9.75" style="170" customWidth="1"/>
    <col min="10" max="12" width="9" style="170"/>
    <col min="13" max="13" width="14.875" style="170" hidden="1" customWidth="1"/>
    <col min="14" max="14" width="11.5" style="170" hidden="1" customWidth="1"/>
    <col min="15" max="21" width="0" style="170" hidden="1" customWidth="1"/>
    <col min="22" max="22" width="45" style="170" hidden="1" customWidth="1"/>
    <col min="23" max="48" width="0" style="170" hidden="1" customWidth="1"/>
    <col min="49" max="16384" width="9" style="170"/>
  </cols>
  <sheetData>
    <row r="1" spans="1:67">
      <c r="A1" s="513"/>
      <c r="B1" s="514"/>
      <c r="C1" s="514"/>
      <c r="D1" s="514"/>
      <c r="E1" s="514"/>
      <c r="F1" s="514"/>
      <c r="G1" s="514"/>
      <c r="H1" s="514"/>
      <c r="I1" s="514"/>
      <c r="J1" s="514"/>
      <c r="K1" s="515"/>
    </row>
    <row r="2" spans="1:67">
      <c r="A2" s="516"/>
      <c r="B2" s="517"/>
      <c r="C2" s="517"/>
      <c r="D2" s="517"/>
      <c r="E2" s="517"/>
      <c r="F2" s="517"/>
      <c r="G2" s="517"/>
      <c r="H2" s="517"/>
      <c r="I2" s="517"/>
      <c r="J2" s="517"/>
      <c r="K2" s="518"/>
    </row>
    <row r="3" spans="1:67">
      <c r="A3" s="516"/>
      <c r="B3" s="517"/>
      <c r="C3" s="517"/>
      <c r="D3" s="517"/>
      <c r="E3" s="517"/>
      <c r="F3" s="517"/>
      <c r="G3" s="517"/>
      <c r="H3" s="517"/>
      <c r="I3" s="517"/>
      <c r="J3" s="517"/>
      <c r="K3" s="518"/>
    </row>
    <row r="4" spans="1:67">
      <c r="A4" s="516"/>
      <c r="B4" s="517"/>
      <c r="C4" s="517"/>
      <c r="D4" s="517"/>
      <c r="E4" s="517"/>
      <c r="F4" s="517"/>
      <c r="G4" s="517"/>
      <c r="H4" s="517"/>
      <c r="I4" s="517"/>
      <c r="J4" s="517"/>
      <c r="K4" s="518"/>
    </row>
    <row r="5" spans="1:67" ht="15.75" thickBot="1">
      <c r="A5" s="516"/>
      <c r="B5" s="517"/>
      <c r="C5" s="517"/>
      <c r="D5" s="517"/>
      <c r="E5" s="517"/>
      <c r="F5" s="517"/>
      <c r="G5" s="517"/>
      <c r="H5" s="517"/>
      <c r="I5" s="517"/>
      <c r="J5" s="517"/>
      <c r="K5" s="518"/>
      <c r="AW5" s="622" t="s">
        <v>420</v>
      </c>
      <c r="AX5" s="622"/>
      <c r="AY5" s="622"/>
      <c r="AZ5" s="622" t="s">
        <v>424</v>
      </c>
      <c r="BA5" s="622"/>
      <c r="BB5" s="622" t="s">
        <v>425</v>
      </c>
      <c r="BC5" s="622"/>
      <c r="BD5" s="622" t="s">
        <v>408</v>
      </c>
      <c r="BE5" s="622"/>
      <c r="BF5" s="622"/>
      <c r="BG5" s="622"/>
      <c r="BH5" s="622"/>
      <c r="BI5" s="622"/>
      <c r="BJ5" s="622"/>
      <c r="BK5" s="622"/>
      <c r="BL5" s="622"/>
      <c r="BM5" s="622"/>
      <c r="BN5" s="622"/>
      <c r="BO5" s="622"/>
    </row>
    <row r="6" spans="1:67" ht="15.75" thickBot="1">
      <c r="A6" s="519" t="s">
        <v>408</v>
      </c>
      <c r="B6" s="520"/>
      <c r="C6" s="520"/>
      <c r="D6" s="520"/>
      <c r="E6" s="520"/>
      <c r="F6" s="520" t="s">
        <v>571</v>
      </c>
      <c r="G6" s="520"/>
      <c r="H6" s="520"/>
      <c r="I6" s="520"/>
      <c r="J6" s="520"/>
      <c r="K6" s="521"/>
      <c r="M6" s="171" t="s">
        <v>572</v>
      </c>
      <c r="N6" s="172">
        <v>0.3</v>
      </c>
      <c r="AW6" s="622"/>
      <c r="AX6" s="622"/>
      <c r="AY6" s="622"/>
      <c r="AZ6" s="622"/>
      <c r="BA6" s="622"/>
      <c r="BB6" s="622"/>
      <c r="BC6" s="622"/>
      <c r="BD6" s="622"/>
      <c r="BE6" s="622"/>
      <c r="BF6" s="622"/>
      <c r="BG6" s="622"/>
      <c r="BH6" s="622"/>
      <c r="BI6" s="622"/>
      <c r="BJ6" s="622"/>
      <c r="BK6" s="622"/>
      <c r="BL6" s="622"/>
      <c r="BM6" s="622"/>
      <c r="BN6" s="622"/>
      <c r="BO6" s="622"/>
    </row>
    <row r="7" spans="1:67">
      <c r="A7" s="513"/>
      <c r="B7" s="514"/>
      <c r="C7" s="514"/>
      <c r="D7" s="514"/>
      <c r="E7" s="522"/>
      <c r="F7" s="527"/>
      <c r="G7" s="528"/>
      <c r="H7" s="528"/>
      <c r="I7" s="529"/>
      <c r="J7" s="530" t="s">
        <v>573</v>
      </c>
      <c r="K7" s="531"/>
      <c r="AW7" s="622"/>
      <c r="AX7" s="622"/>
      <c r="AY7" s="622"/>
      <c r="AZ7" s="623" t="s">
        <v>427</v>
      </c>
      <c r="BA7" s="623"/>
      <c r="BB7" s="623" t="s">
        <v>427</v>
      </c>
      <c r="BC7" s="623"/>
      <c r="BD7" s="623" t="s">
        <v>429</v>
      </c>
      <c r="BE7" s="623"/>
      <c r="BF7" s="623"/>
      <c r="BG7" s="623" t="s">
        <v>428</v>
      </c>
      <c r="BH7" s="623"/>
      <c r="BI7" s="623"/>
      <c r="BJ7" s="624" t="s">
        <v>430</v>
      </c>
      <c r="BK7" s="624"/>
      <c r="BL7" s="624"/>
      <c r="BM7" s="624" t="s">
        <v>431</v>
      </c>
      <c r="BN7" s="624"/>
      <c r="BO7" s="624"/>
    </row>
    <row r="8" spans="1:67" ht="38.25">
      <c r="A8" s="516"/>
      <c r="B8" s="517"/>
      <c r="C8" s="517"/>
      <c r="D8" s="517"/>
      <c r="E8" s="523"/>
      <c r="F8" s="173" t="s">
        <v>246</v>
      </c>
      <c r="G8" s="174" t="s">
        <v>574</v>
      </c>
      <c r="H8" s="175" t="s">
        <v>575</v>
      </c>
      <c r="I8" s="176" t="s">
        <v>576</v>
      </c>
      <c r="J8" s="532" t="s">
        <v>577</v>
      </c>
      <c r="K8" s="533"/>
      <c r="M8" s="177"/>
      <c r="N8" s="177"/>
      <c r="AW8" s="490" t="s">
        <v>426</v>
      </c>
      <c r="AX8" s="490"/>
      <c r="AY8" s="490"/>
      <c r="AZ8" s="490">
        <v>70</v>
      </c>
      <c r="BA8" s="490"/>
      <c r="BB8" s="490">
        <v>70</v>
      </c>
      <c r="BC8" s="490"/>
      <c r="BD8" s="490"/>
      <c r="BE8" s="490"/>
      <c r="BF8" s="490"/>
      <c r="BG8" s="490"/>
      <c r="BH8" s="490"/>
      <c r="BI8" s="490"/>
      <c r="BJ8" s="625"/>
      <c r="BK8" s="625"/>
      <c r="BL8" s="625"/>
      <c r="BM8" s="625"/>
      <c r="BN8" s="625"/>
      <c r="BO8" s="625"/>
    </row>
    <row r="9" spans="1:67">
      <c r="A9" s="516"/>
      <c r="B9" s="517"/>
      <c r="C9" s="517"/>
      <c r="D9" s="517"/>
      <c r="E9" s="523"/>
      <c r="F9" s="178" t="s">
        <v>578</v>
      </c>
      <c r="G9" s="179">
        <v>96</v>
      </c>
      <c r="H9" s="179">
        <v>156</v>
      </c>
      <c r="I9" s="180">
        <v>10</v>
      </c>
      <c r="J9" s="511">
        <f>(U9/(1-$N$6))*1.23</f>
        <v>4.6212857142857144</v>
      </c>
      <c r="K9" s="512"/>
      <c r="U9" s="181">
        <v>2.63</v>
      </c>
      <c r="V9" s="182" t="s">
        <v>579</v>
      </c>
      <c r="AW9" s="490"/>
      <c r="AX9" s="490"/>
      <c r="AY9" s="490"/>
      <c r="AZ9" s="490"/>
      <c r="BA9" s="490"/>
      <c r="BB9" s="490"/>
      <c r="BC9" s="490"/>
      <c r="BD9" s="490"/>
      <c r="BE9" s="490"/>
      <c r="BF9" s="490"/>
      <c r="BG9" s="490"/>
      <c r="BH9" s="490"/>
      <c r="BI9" s="490"/>
      <c r="BJ9" s="625"/>
      <c r="BK9" s="625"/>
      <c r="BL9" s="625"/>
      <c r="BM9" s="625"/>
      <c r="BN9" s="625"/>
      <c r="BO9" s="625"/>
    </row>
    <row r="10" spans="1:67">
      <c r="A10" s="516"/>
      <c r="B10" s="517"/>
      <c r="C10" s="517"/>
      <c r="D10" s="517"/>
      <c r="E10" s="523"/>
      <c r="F10" s="178" t="s">
        <v>580</v>
      </c>
      <c r="G10" s="179">
        <v>128</v>
      </c>
      <c r="H10" s="179">
        <v>188</v>
      </c>
      <c r="I10" s="180">
        <v>10</v>
      </c>
      <c r="J10" s="511">
        <f t="shared" ref="J10:J23" si="0">(U10/(1-$N$6))*1.23</f>
        <v>5.0430000000000001</v>
      </c>
      <c r="K10" s="512"/>
      <c r="U10" s="181">
        <v>2.87</v>
      </c>
      <c r="V10" s="182" t="s">
        <v>581</v>
      </c>
      <c r="AW10" s="490"/>
      <c r="AX10" s="490"/>
      <c r="AY10" s="490"/>
      <c r="AZ10" s="490"/>
      <c r="BA10" s="490"/>
      <c r="BB10" s="490"/>
      <c r="BC10" s="490"/>
      <c r="BD10" s="490"/>
      <c r="BE10" s="490"/>
      <c r="BF10" s="490"/>
      <c r="BG10" s="490"/>
      <c r="BH10" s="490"/>
      <c r="BI10" s="490"/>
      <c r="BJ10" s="625"/>
      <c r="BK10" s="625"/>
      <c r="BL10" s="625"/>
      <c r="BM10" s="625"/>
      <c r="BN10" s="625"/>
      <c r="BO10" s="625"/>
    </row>
    <row r="11" spans="1:67">
      <c r="A11" s="516"/>
      <c r="B11" s="517"/>
      <c r="C11" s="517"/>
      <c r="D11" s="517"/>
      <c r="E11" s="523"/>
      <c r="F11" s="178" t="s">
        <v>582</v>
      </c>
      <c r="G11" s="179">
        <v>160</v>
      </c>
      <c r="H11" s="179">
        <v>220</v>
      </c>
      <c r="I11" s="180">
        <v>10</v>
      </c>
      <c r="J11" s="511">
        <f t="shared" si="0"/>
        <v>5.5174285714285718</v>
      </c>
      <c r="K11" s="512"/>
      <c r="U11" s="181">
        <v>3.14</v>
      </c>
      <c r="V11" s="182" t="s">
        <v>583</v>
      </c>
      <c r="AW11" s="490"/>
      <c r="AX11" s="490"/>
      <c r="AY11" s="490"/>
      <c r="AZ11" s="490"/>
      <c r="BA11" s="490"/>
      <c r="BB11" s="490"/>
      <c r="BC11" s="490"/>
      <c r="BD11" s="490"/>
      <c r="BE11" s="490"/>
      <c r="BF11" s="490"/>
      <c r="BG11" s="490"/>
      <c r="BH11" s="490"/>
      <c r="BI11" s="490"/>
      <c r="BJ11" s="625"/>
      <c r="BK11" s="625"/>
      <c r="BL11" s="625"/>
      <c r="BM11" s="625"/>
      <c r="BN11" s="625"/>
      <c r="BO11" s="625"/>
    </row>
    <row r="12" spans="1:67">
      <c r="A12" s="516"/>
      <c r="B12" s="517"/>
      <c r="C12" s="517"/>
      <c r="D12" s="517"/>
      <c r="E12" s="523"/>
      <c r="F12" s="178" t="s">
        <v>584</v>
      </c>
      <c r="G12" s="179">
        <v>192</v>
      </c>
      <c r="H12" s="179">
        <v>272</v>
      </c>
      <c r="I12" s="180">
        <v>10</v>
      </c>
      <c r="J12" s="511">
        <f t="shared" si="0"/>
        <v>6.3081428571428573</v>
      </c>
      <c r="K12" s="512"/>
      <c r="L12" s="303"/>
      <c r="U12" s="181">
        <v>3.59</v>
      </c>
      <c r="V12" s="182" t="s">
        <v>585</v>
      </c>
      <c r="AW12" s="490"/>
      <c r="AX12" s="490"/>
      <c r="AY12" s="490"/>
      <c r="AZ12" s="490"/>
      <c r="BA12" s="490"/>
      <c r="BB12" s="490"/>
      <c r="BC12" s="490"/>
      <c r="BD12" s="490"/>
      <c r="BE12" s="490"/>
      <c r="BF12" s="490"/>
      <c r="BG12" s="490"/>
      <c r="BH12" s="490"/>
      <c r="BI12" s="490"/>
      <c r="BJ12" s="625"/>
      <c r="BK12" s="625"/>
      <c r="BL12" s="625"/>
      <c r="BM12" s="625"/>
      <c r="BN12" s="625"/>
      <c r="BO12" s="625"/>
    </row>
    <row r="13" spans="1:67">
      <c r="A13" s="516"/>
      <c r="B13" s="517"/>
      <c r="C13" s="517"/>
      <c r="D13" s="517"/>
      <c r="E13" s="523"/>
      <c r="F13" s="178" t="s">
        <v>586</v>
      </c>
      <c r="G13" s="179">
        <v>224</v>
      </c>
      <c r="H13" s="179">
        <v>304</v>
      </c>
      <c r="I13" s="180">
        <v>10</v>
      </c>
      <c r="J13" s="511">
        <f t="shared" si="0"/>
        <v>6.6947142857142863</v>
      </c>
      <c r="K13" s="512"/>
      <c r="U13" s="181">
        <v>3.81</v>
      </c>
      <c r="V13" s="182" t="s">
        <v>587</v>
      </c>
      <c r="AW13" s="490"/>
      <c r="AX13" s="490"/>
      <c r="AY13" s="490"/>
      <c r="AZ13" s="490"/>
      <c r="BA13" s="490"/>
      <c r="BB13" s="490"/>
      <c r="BC13" s="490"/>
      <c r="BD13" s="490"/>
      <c r="BE13" s="490"/>
      <c r="BF13" s="490"/>
      <c r="BG13" s="490"/>
      <c r="BH13" s="490"/>
      <c r="BI13" s="490"/>
      <c r="BJ13" s="625"/>
      <c r="BK13" s="625"/>
      <c r="BL13" s="625"/>
      <c r="BM13" s="625"/>
      <c r="BN13" s="625"/>
      <c r="BO13" s="625"/>
    </row>
    <row r="14" spans="1:67">
      <c r="A14" s="516"/>
      <c r="B14" s="517"/>
      <c r="C14" s="517"/>
      <c r="D14" s="517"/>
      <c r="E14" s="523"/>
      <c r="F14" s="178" t="s">
        <v>588</v>
      </c>
      <c r="G14" s="179">
        <v>256</v>
      </c>
      <c r="H14" s="179">
        <v>316</v>
      </c>
      <c r="I14" s="180">
        <v>10</v>
      </c>
      <c r="J14" s="511">
        <f t="shared" si="0"/>
        <v>7.3448571428571432</v>
      </c>
      <c r="K14" s="512"/>
      <c r="U14" s="181">
        <v>4.18</v>
      </c>
      <c r="V14" s="182" t="s">
        <v>589</v>
      </c>
      <c r="AW14" s="490"/>
      <c r="AX14" s="490"/>
      <c r="AY14" s="490"/>
      <c r="AZ14" s="490"/>
      <c r="BA14" s="490"/>
      <c r="BB14" s="490"/>
      <c r="BC14" s="490"/>
      <c r="BD14" s="490"/>
      <c r="BE14" s="490"/>
      <c r="BF14" s="490"/>
      <c r="BG14" s="490"/>
      <c r="BH14" s="490"/>
      <c r="BI14" s="490"/>
      <c r="BJ14" s="625"/>
      <c r="BK14" s="625"/>
      <c r="BL14" s="625"/>
      <c r="BM14" s="625"/>
      <c r="BN14" s="625"/>
      <c r="BO14" s="625"/>
    </row>
    <row r="15" spans="1:67">
      <c r="A15" s="516"/>
      <c r="B15" s="517"/>
      <c r="C15" s="517"/>
      <c r="D15" s="517"/>
      <c r="E15" s="523"/>
      <c r="F15" s="178" t="s">
        <v>590</v>
      </c>
      <c r="G15" s="179">
        <v>288</v>
      </c>
      <c r="H15" s="179">
        <v>348</v>
      </c>
      <c r="I15" s="180">
        <v>10</v>
      </c>
      <c r="J15" s="511">
        <f t="shared" si="0"/>
        <v>7.4854285714285709</v>
      </c>
      <c r="K15" s="512"/>
      <c r="U15" s="181">
        <v>4.26</v>
      </c>
      <c r="V15" s="182" t="s">
        <v>591</v>
      </c>
      <c r="AW15" s="490"/>
      <c r="AX15" s="490"/>
      <c r="AY15" s="490"/>
      <c r="AZ15" s="490"/>
      <c r="BA15" s="490"/>
      <c r="BB15" s="490"/>
      <c r="BC15" s="490"/>
      <c r="BD15" s="490"/>
      <c r="BE15" s="490"/>
      <c r="BF15" s="490"/>
      <c r="BG15" s="490"/>
      <c r="BH15" s="490"/>
      <c r="BI15" s="490"/>
      <c r="BJ15" s="625"/>
      <c r="BK15" s="625"/>
      <c r="BL15" s="625"/>
      <c r="BM15" s="625"/>
      <c r="BN15" s="625"/>
      <c r="BO15" s="625"/>
    </row>
    <row r="16" spans="1:67">
      <c r="A16" s="516"/>
      <c r="B16" s="517"/>
      <c r="C16" s="517"/>
      <c r="D16" s="517"/>
      <c r="E16" s="523"/>
      <c r="F16" s="178" t="s">
        <v>592</v>
      </c>
      <c r="G16" s="179">
        <v>320</v>
      </c>
      <c r="H16" s="179">
        <v>380</v>
      </c>
      <c r="I16" s="180">
        <v>10</v>
      </c>
      <c r="J16" s="511">
        <f t="shared" si="0"/>
        <v>8.0828571428571419</v>
      </c>
      <c r="K16" s="512"/>
      <c r="U16" s="181">
        <v>4.5999999999999996</v>
      </c>
      <c r="V16" s="182" t="s">
        <v>593</v>
      </c>
      <c r="AW16" s="490"/>
      <c r="AX16" s="490"/>
      <c r="AY16" s="490"/>
      <c r="AZ16" s="490"/>
      <c r="BA16" s="490"/>
      <c r="BB16" s="490"/>
      <c r="BC16" s="490"/>
      <c r="BD16" s="490"/>
      <c r="BE16" s="490"/>
      <c r="BF16" s="490"/>
      <c r="BG16" s="490"/>
      <c r="BH16" s="490"/>
      <c r="BI16" s="490"/>
      <c r="BJ16" s="625"/>
      <c r="BK16" s="625"/>
      <c r="BL16" s="625"/>
      <c r="BM16" s="625"/>
      <c r="BN16" s="625"/>
      <c r="BO16" s="625"/>
    </row>
    <row r="17" spans="1:67">
      <c r="A17" s="516"/>
      <c r="B17" s="517"/>
      <c r="C17" s="517"/>
      <c r="D17" s="517"/>
      <c r="E17" s="523"/>
      <c r="F17" s="178" t="s">
        <v>594</v>
      </c>
      <c r="G17" s="179">
        <v>352</v>
      </c>
      <c r="H17" s="179">
        <v>412</v>
      </c>
      <c r="I17" s="180">
        <v>10</v>
      </c>
      <c r="J17" s="511">
        <f t="shared" si="0"/>
        <v>8.5045714285714293</v>
      </c>
      <c r="K17" s="512"/>
      <c r="U17" s="181">
        <v>4.84</v>
      </c>
      <c r="V17" s="182" t="s">
        <v>595</v>
      </c>
      <c r="AW17" s="490"/>
      <c r="AX17" s="490"/>
      <c r="AY17" s="490"/>
      <c r="AZ17" s="490"/>
      <c r="BA17" s="490"/>
      <c r="BB17" s="490"/>
      <c r="BC17" s="490"/>
      <c r="BD17" s="490"/>
      <c r="BE17" s="490"/>
      <c r="BF17" s="490"/>
      <c r="BG17" s="490"/>
      <c r="BH17" s="490"/>
      <c r="BI17" s="490"/>
      <c r="BJ17" s="625"/>
      <c r="BK17" s="625"/>
      <c r="BL17" s="625"/>
      <c r="BM17" s="625"/>
      <c r="BN17" s="625"/>
      <c r="BO17" s="625"/>
    </row>
    <row r="18" spans="1:67">
      <c r="A18" s="516"/>
      <c r="B18" s="517"/>
      <c r="C18" s="517"/>
      <c r="D18" s="517"/>
      <c r="E18" s="523"/>
      <c r="F18" s="178" t="s">
        <v>596</v>
      </c>
      <c r="G18" s="179">
        <v>384</v>
      </c>
      <c r="H18" s="179">
        <v>444</v>
      </c>
      <c r="I18" s="180">
        <v>10</v>
      </c>
      <c r="J18" s="511">
        <f t="shared" si="0"/>
        <v>9.0668571428571436</v>
      </c>
      <c r="K18" s="512"/>
      <c r="U18" s="181">
        <v>5.16</v>
      </c>
      <c r="V18" s="182" t="s">
        <v>597</v>
      </c>
      <c r="AW18" s="490"/>
      <c r="AX18" s="490"/>
      <c r="AY18" s="490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625"/>
      <c r="BK18" s="625"/>
      <c r="BL18" s="625"/>
      <c r="BM18" s="625"/>
      <c r="BN18" s="625"/>
      <c r="BO18" s="625"/>
    </row>
    <row r="19" spans="1:67">
      <c r="A19" s="516"/>
      <c r="B19" s="517"/>
      <c r="C19" s="517"/>
      <c r="D19" s="517"/>
      <c r="E19" s="523"/>
      <c r="F19" s="178" t="s">
        <v>598</v>
      </c>
      <c r="G19" s="179">
        <v>416</v>
      </c>
      <c r="H19" s="179">
        <v>476</v>
      </c>
      <c r="I19" s="180">
        <v>10</v>
      </c>
      <c r="J19" s="511">
        <f t="shared" si="0"/>
        <v>9.523714285714286</v>
      </c>
      <c r="K19" s="512"/>
      <c r="U19" s="181">
        <v>5.42</v>
      </c>
      <c r="V19" s="182" t="s">
        <v>599</v>
      </c>
      <c r="AW19" s="490"/>
      <c r="AX19" s="490"/>
      <c r="AY19" s="490"/>
      <c r="AZ19" s="490"/>
      <c r="BA19" s="490"/>
      <c r="BB19" s="490"/>
      <c r="BC19" s="490"/>
      <c r="BD19" s="490"/>
      <c r="BE19" s="490"/>
      <c r="BF19" s="490"/>
      <c r="BG19" s="490"/>
      <c r="BH19" s="490"/>
      <c r="BI19" s="490"/>
      <c r="BJ19" s="625"/>
      <c r="BK19" s="625"/>
      <c r="BL19" s="625"/>
      <c r="BM19" s="625"/>
      <c r="BN19" s="625"/>
      <c r="BO19" s="625"/>
    </row>
    <row r="20" spans="1:67">
      <c r="A20" s="516"/>
      <c r="B20" s="517"/>
      <c r="C20" s="517"/>
      <c r="D20" s="517"/>
      <c r="E20" s="523"/>
      <c r="F20" s="178" t="s">
        <v>600</v>
      </c>
      <c r="G20" s="179">
        <v>448</v>
      </c>
      <c r="H20" s="179">
        <v>508</v>
      </c>
      <c r="I20" s="180">
        <v>10</v>
      </c>
      <c r="J20" s="511">
        <f t="shared" si="0"/>
        <v>9.8048571428571432</v>
      </c>
      <c r="K20" s="512"/>
      <c r="U20" s="181">
        <v>5.58</v>
      </c>
      <c r="V20" s="182" t="s">
        <v>601</v>
      </c>
      <c r="AW20" s="626" t="s">
        <v>421</v>
      </c>
      <c r="AX20" s="627"/>
      <c r="AY20" s="628"/>
      <c r="AZ20" s="626" t="s">
        <v>432</v>
      </c>
      <c r="BA20" s="628"/>
      <c r="BB20" s="626" t="s">
        <v>432</v>
      </c>
      <c r="BC20" s="628"/>
      <c r="BD20" s="626"/>
      <c r="BE20" s="627"/>
      <c r="BF20" s="628"/>
      <c r="BG20" s="626"/>
      <c r="BH20" s="627"/>
      <c r="BI20" s="628"/>
      <c r="BJ20" s="635"/>
      <c r="BK20" s="636"/>
      <c r="BL20" s="637"/>
      <c r="BM20" s="635"/>
      <c r="BN20" s="636"/>
      <c r="BO20" s="637"/>
    </row>
    <row r="21" spans="1:67">
      <c r="A21" s="516"/>
      <c r="B21" s="517"/>
      <c r="C21" s="517"/>
      <c r="D21" s="517"/>
      <c r="E21" s="523"/>
      <c r="F21" s="178" t="s">
        <v>602</v>
      </c>
      <c r="G21" s="179">
        <v>480</v>
      </c>
      <c r="H21" s="179">
        <v>540</v>
      </c>
      <c r="I21" s="180">
        <v>10</v>
      </c>
      <c r="J21" s="511">
        <f t="shared" si="0"/>
        <v>10.490142857142857</v>
      </c>
      <c r="K21" s="512"/>
      <c r="U21" s="181">
        <v>5.97</v>
      </c>
      <c r="V21" s="182" t="s">
        <v>603</v>
      </c>
      <c r="AW21" s="629"/>
      <c r="AX21" s="630"/>
      <c r="AY21" s="631"/>
      <c r="AZ21" s="629"/>
      <c r="BA21" s="631"/>
      <c r="BB21" s="629"/>
      <c r="BC21" s="631"/>
      <c r="BD21" s="629"/>
      <c r="BE21" s="630"/>
      <c r="BF21" s="631"/>
      <c r="BG21" s="629"/>
      <c r="BH21" s="630"/>
      <c r="BI21" s="631"/>
      <c r="BJ21" s="638"/>
      <c r="BK21" s="639"/>
      <c r="BL21" s="640"/>
      <c r="BM21" s="638"/>
      <c r="BN21" s="639"/>
      <c r="BO21" s="640"/>
    </row>
    <row r="22" spans="1:67">
      <c r="A22" s="516"/>
      <c r="B22" s="517"/>
      <c r="C22" s="517"/>
      <c r="D22" s="517"/>
      <c r="E22" s="523"/>
      <c r="F22" s="178" t="s">
        <v>604</v>
      </c>
      <c r="G22" s="179">
        <v>512</v>
      </c>
      <c r="H22" s="179">
        <v>572</v>
      </c>
      <c r="I22" s="180">
        <v>10</v>
      </c>
      <c r="J22" s="511">
        <f t="shared" si="0"/>
        <v>10.894285714285715</v>
      </c>
      <c r="K22" s="512"/>
      <c r="U22" s="181">
        <v>6.2</v>
      </c>
      <c r="V22" s="182" t="s">
        <v>605</v>
      </c>
      <c r="AW22" s="629"/>
      <c r="AX22" s="630"/>
      <c r="AY22" s="631"/>
      <c r="AZ22" s="629"/>
      <c r="BA22" s="631"/>
      <c r="BB22" s="629"/>
      <c r="BC22" s="631"/>
      <c r="BD22" s="629"/>
      <c r="BE22" s="630"/>
      <c r="BF22" s="631"/>
      <c r="BG22" s="629"/>
      <c r="BH22" s="630"/>
      <c r="BI22" s="631"/>
      <c r="BJ22" s="638"/>
      <c r="BK22" s="639"/>
      <c r="BL22" s="640"/>
      <c r="BM22" s="638"/>
      <c r="BN22" s="639"/>
      <c r="BO22" s="640"/>
    </row>
    <row r="23" spans="1:67" ht="15.75" thickBot="1">
      <c r="A23" s="524"/>
      <c r="B23" s="525"/>
      <c r="C23" s="525"/>
      <c r="D23" s="525"/>
      <c r="E23" s="526"/>
      <c r="F23" s="178" t="s">
        <v>606</v>
      </c>
      <c r="G23" s="183">
        <v>576</v>
      </c>
      <c r="H23" s="183">
        <v>636</v>
      </c>
      <c r="I23" s="184">
        <v>10</v>
      </c>
      <c r="J23" s="542">
        <f t="shared" si="0"/>
        <v>11.702571428571428</v>
      </c>
      <c r="K23" s="543"/>
      <c r="U23" s="181">
        <v>6.66</v>
      </c>
      <c r="V23" s="182" t="s">
        <v>607</v>
      </c>
      <c r="AW23" s="629"/>
      <c r="AX23" s="630"/>
      <c r="AY23" s="631"/>
      <c r="AZ23" s="629"/>
      <c r="BA23" s="631"/>
      <c r="BB23" s="629"/>
      <c r="BC23" s="631"/>
      <c r="BD23" s="629"/>
      <c r="BE23" s="630"/>
      <c r="BF23" s="631"/>
      <c r="BG23" s="629"/>
      <c r="BH23" s="630"/>
      <c r="BI23" s="631"/>
      <c r="BJ23" s="638"/>
      <c r="BK23" s="639"/>
      <c r="BL23" s="640"/>
      <c r="BM23" s="638"/>
      <c r="BN23" s="639"/>
      <c r="BO23" s="640"/>
    </row>
    <row r="24" spans="1:67" ht="15.75" thickBot="1">
      <c r="A24" s="513"/>
      <c r="B24" s="514"/>
      <c r="C24" s="514"/>
      <c r="D24" s="514"/>
      <c r="E24" s="522"/>
      <c r="F24" s="527"/>
      <c r="G24" s="528"/>
      <c r="H24" s="528"/>
      <c r="I24" s="529"/>
      <c r="J24" s="530" t="s">
        <v>573</v>
      </c>
      <c r="K24" s="531"/>
      <c r="M24" s="171" t="s">
        <v>608</v>
      </c>
      <c r="N24" s="172">
        <v>0.3</v>
      </c>
      <c r="U24" s="185"/>
      <c r="V24" s="185"/>
      <c r="AW24" s="629"/>
      <c r="AX24" s="630"/>
      <c r="AY24" s="631"/>
      <c r="AZ24" s="629"/>
      <c r="BA24" s="631"/>
      <c r="BB24" s="629"/>
      <c r="BC24" s="631"/>
      <c r="BD24" s="629"/>
      <c r="BE24" s="630"/>
      <c r="BF24" s="631"/>
      <c r="BG24" s="629"/>
      <c r="BH24" s="630"/>
      <c r="BI24" s="631"/>
      <c r="BJ24" s="638"/>
      <c r="BK24" s="639"/>
      <c r="BL24" s="640"/>
      <c r="BM24" s="638"/>
      <c r="BN24" s="639"/>
      <c r="BO24" s="640"/>
    </row>
    <row r="25" spans="1:67" ht="38.25">
      <c r="A25" s="516"/>
      <c r="B25" s="517"/>
      <c r="C25" s="517"/>
      <c r="D25" s="517"/>
      <c r="E25" s="523"/>
      <c r="F25" s="174" t="s">
        <v>246</v>
      </c>
      <c r="G25" s="174" t="s">
        <v>574</v>
      </c>
      <c r="H25" s="174" t="s">
        <v>575</v>
      </c>
      <c r="I25" s="176" t="s">
        <v>576</v>
      </c>
      <c r="J25" s="532" t="s">
        <v>577</v>
      </c>
      <c r="K25" s="533"/>
      <c r="U25" s="186"/>
      <c r="V25" s="182"/>
      <c r="AW25" s="629"/>
      <c r="AX25" s="630"/>
      <c r="AY25" s="631"/>
      <c r="AZ25" s="629"/>
      <c r="BA25" s="631"/>
      <c r="BB25" s="629"/>
      <c r="BC25" s="631"/>
      <c r="BD25" s="629"/>
      <c r="BE25" s="630"/>
      <c r="BF25" s="631"/>
      <c r="BG25" s="629"/>
      <c r="BH25" s="630"/>
      <c r="BI25" s="631"/>
      <c r="BJ25" s="638"/>
      <c r="BK25" s="639"/>
      <c r="BL25" s="640"/>
      <c r="BM25" s="638"/>
      <c r="BN25" s="639"/>
      <c r="BO25" s="640"/>
    </row>
    <row r="26" spans="1:67">
      <c r="A26" s="516"/>
      <c r="B26" s="517"/>
      <c r="C26" s="517"/>
      <c r="D26" s="517"/>
      <c r="E26" s="523"/>
      <c r="F26" s="187" t="s">
        <v>609</v>
      </c>
      <c r="G26" s="179">
        <v>96</v>
      </c>
      <c r="H26" s="179">
        <v>128</v>
      </c>
      <c r="I26" s="180">
        <v>50</v>
      </c>
      <c r="J26" s="534">
        <f t="shared" ref="J26" si="1">(U26/(1-$N$24))*1.23</f>
        <v>11.410885714285715</v>
      </c>
      <c r="K26" s="535"/>
      <c r="U26" s="188">
        <v>6.4939999999999998</v>
      </c>
      <c r="V26" s="189" t="s">
        <v>610</v>
      </c>
      <c r="Y26" s="190" t="s">
        <v>611</v>
      </c>
      <c r="AB26" s="190" t="s">
        <v>612</v>
      </c>
      <c r="AE26" s="190" t="s">
        <v>613</v>
      </c>
      <c r="AW26" s="629"/>
      <c r="AX26" s="630"/>
      <c r="AY26" s="631"/>
      <c r="AZ26" s="629"/>
      <c r="BA26" s="631"/>
      <c r="BB26" s="629"/>
      <c r="BC26" s="631"/>
      <c r="BD26" s="629"/>
      <c r="BE26" s="630"/>
      <c r="BF26" s="631"/>
      <c r="BG26" s="629"/>
      <c r="BH26" s="630"/>
      <c r="BI26" s="631"/>
      <c r="BJ26" s="638"/>
      <c r="BK26" s="639"/>
      <c r="BL26" s="640"/>
      <c r="BM26" s="638"/>
      <c r="BN26" s="639"/>
      <c r="BO26" s="640"/>
    </row>
    <row r="27" spans="1:67">
      <c r="A27" s="516"/>
      <c r="B27" s="517"/>
      <c r="C27" s="517"/>
      <c r="D27" s="517"/>
      <c r="E27" s="523"/>
      <c r="F27" s="187" t="s">
        <v>614</v>
      </c>
      <c r="G27" s="179">
        <v>160</v>
      </c>
      <c r="H27" s="179">
        <v>192</v>
      </c>
      <c r="I27" s="180">
        <v>50</v>
      </c>
      <c r="J27" s="534">
        <f>(U27/(1-$N$24))*1.23</f>
        <v>13.367464285714286</v>
      </c>
      <c r="K27" s="535"/>
      <c r="U27" s="188">
        <v>7.6074999999999999</v>
      </c>
      <c r="V27" s="189" t="s">
        <v>615</v>
      </c>
      <c r="X27" s="190" t="s">
        <v>616</v>
      </c>
      <c r="Z27" s="190" t="s">
        <v>617</v>
      </c>
      <c r="AB27" s="190" t="s">
        <v>618</v>
      </c>
      <c r="AW27" s="629"/>
      <c r="AX27" s="630"/>
      <c r="AY27" s="631"/>
      <c r="AZ27" s="629"/>
      <c r="BA27" s="631"/>
      <c r="BB27" s="629"/>
      <c r="BC27" s="631"/>
      <c r="BD27" s="629"/>
      <c r="BE27" s="630"/>
      <c r="BF27" s="631"/>
      <c r="BG27" s="629"/>
      <c r="BH27" s="630"/>
      <c r="BI27" s="631"/>
      <c r="BJ27" s="638"/>
      <c r="BK27" s="639"/>
      <c r="BL27" s="640"/>
      <c r="BM27" s="638"/>
      <c r="BN27" s="639"/>
      <c r="BO27" s="640"/>
    </row>
    <row r="28" spans="1:67">
      <c r="A28" s="516"/>
      <c r="B28" s="517"/>
      <c r="C28" s="517"/>
      <c r="D28" s="517"/>
      <c r="E28" s="523"/>
      <c r="F28" s="187" t="s">
        <v>619</v>
      </c>
      <c r="G28" s="179">
        <v>288</v>
      </c>
      <c r="H28" s="179">
        <v>320</v>
      </c>
      <c r="I28" s="180">
        <v>20</v>
      </c>
      <c r="J28" s="534">
        <f>(U28/(1-$N$24))*1.23</f>
        <v>21.402878571428573</v>
      </c>
      <c r="K28" s="535"/>
      <c r="U28" s="188">
        <v>12.1805</v>
      </c>
      <c r="V28" s="189" t="s">
        <v>620</v>
      </c>
      <c r="X28" s="190" t="s">
        <v>621</v>
      </c>
      <c r="Z28" s="190" t="s">
        <v>622</v>
      </c>
      <c r="AB28" s="190" t="s">
        <v>623</v>
      </c>
      <c r="AW28" s="629"/>
      <c r="AX28" s="630"/>
      <c r="AY28" s="631"/>
      <c r="AZ28" s="629"/>
      <c r="BA28" s="631"/>
      <c r="BB28" s="629"/>
      <c r="BC28" s="631"/>
      <c r="BD28" s="629"/>
      <c r="BE28" s="630"/>
      <c r="BF28" s="631"/>
      <c r="BG28" s="629"/>
      <c r="BH28" s="630"/>
      <c r="BI28" s="631"/>
      <c r="BJ28" s="638"/>
      <c r="BK28" s="639"/>
      <c r="BL28" s="640"/>
      <c r="BM28" s="638"/>
      <c r="BN28" s="639"/>
      <c r="BO28" s="640"/>
    </row>
    <row r="29" spans="1:67">
      <c r="A29" s="516"/>
      <c r="B29" s="517"/>
      <c r="C29" s="517"/>
      <c r="D29" s="517"/>
      <c r="E29" s="523"/>
      <c r="F29" s="536"/>
      <c r="G29" s="537"/>
      <c r="H29" s="537"/>
      <c r="I29" s="537"/>
      <c r="J29" s="537"/>
      <c r="K29" s="537"/>
      <c r="L29" s="191"/>
      <c r="U29" s="186"/>
      <c r="V29" s="182"/>
      <c r="X29" s="190" t="s">
        <v>624</v>
      </c>
      <c r="Z29" s="190" t="s">
        <v>625</v>
      </c>
      <c r="AB29" s="190" t="s">
        <v>626</v>
      </c>
      <c r="AW29" s="629"/>
      <c r="AX29" s="630"/>
      <c r="AY29" s="631"/>
      <c r="AZ29" s="629"/>
      <c r="BA29" s="631"/>
      <c r="BB29" s="629"/>
      <c r="BC29" s="631"/>
      <c r="BD29" s="629"/>
      <c r="BE29" s="630"/>
      <c r="BF29" s="631"/>
      <c r="BG29" s="629"/>
      <c r="BH29" s="630"/>
      <c r="BI29" s="631"/>
      <c r="BJ29" s="638"/>
      <c r="BK29" s="639"/>
      <c r="BL29" s="640"/>
      <c r="BM29" s="638"/>
      <c r="BN29" s="639"/>
      <c r="BO29" s="640"/>
    </row>
    <row r="30" spans="1:67">
      <c r="A30" s="516"/>
      <c r="B30" s="517"/>
      <c r="C30" s="517"/>
      <c r="D30" s="517"/>
      <c r="E30" s="523"/>
      <c r="F30" s="538"/>
      <c r="G30" s="539"/>
      <c r="H30" s="539"/>
      <c r="I30" s="539"/>
      <c r="J30" s="539"/>
      <c r="K30" s="539"/>
      <c r="L30" s="191"/>
      <c r="X30" s="190" t="s">
        <v>627</v>
      </c>
      <c r="Z30" s="190" t="s">
        <v>628</v>
      </c>
      <c r="AB30" s="190" t="s">
        <v>629</v>
      </c>
      <c r="AW30" s="629"/>
      <c r="AX30" s="630"/>
      <c r="AY30" s="631"/>
      <c r="AZ30" s="629"/>
      <c r="BA30" s="631"/>
      <c r="BB30" s="629"/>
      <c r="BC30" s="631"/>
      <c r="BD30" s="629"/>
      <c r="BE30" s="630"/>
      <c r="BF30" s="631"/>
      <c r="BG30" s="629"/>
      <c r="BH30" s="630"/>
      <c r="BI30" s="631"/>
      <c r="BJ30" s="638"/>
      <c r="BK30" s="639"/>
      <c r="BL30" s="640"/>
      <c r="BM30" s="638"/>
      <c r="BN30" s="639"/>
      <c r="BO30" s="640"/>
    </row>
    <row r="31" spans="1:67" ht="15.75" thickBot="1">
      <c r="A31" s="524"/>
      <c r="B31" s="525"/>
      <c r="C31" s="525"/>
      <c r="D31" s="525"/>
      <c r="E31" s="526"/>
      <c r="F31" s="540"/>
      <c r="G31" s="541"/>
      <c r="H31" s="541"/>
      <c r="I31" s="541"/>
      <c r="J31" s="541"/>
      <c r="K31" s="541"/>
      <c r="L31" s="191"/>
      <c r="U31" s="186"/>
      <c r="V31" s="182"/>
      <c r="Y31" s="192" t="s">
        <v>630</v>
      </c>
      <c r="AA31" s="192" t="s">
        <v>631</v>
      </c>
      <c r="AC31" s="190" t="s">
        <v>632</v>
      </c>
      <c r="AW31" s="632"/>
      <c r="AX31" s="633"/>
      <c r="AY31" s="634"/>
      <c r="AZ31" s="632"/>
      <c r="BA31" s="634"/>
      <c r="BB31" s="632"/>
      <c r="BC31" s="634"/>
      <c r="BD31" s="632"/>
      <c r="BE31" s="633"/>
      <c r="BF31" s="634"/>
      <c r="BG31" s="632"/>
      <c r="BH31" s="633"/>
      <c r="BI31" s="634"/>
      <c r="BJ31" s="641"/>
      <c r="BK31" s="642"/>
      <c r="BL31" s="643"/>
      <c r="BM31" s="641"/>
      <c r="BN31" s="642"/>
      <c r="BO31" s="643"/>
    </row>
    <row r="32" spans="1:67" ht="15.75" thickBot="1">
      <c r="A32" s="546"/>
      <c r="B32" s="547"/>
      <c r="C32" s="547"/>
      <c r="D32" s="547"/>
      <c r="E32" s="547"/>
      <c r="F32" s="527"/>
      <c r="G32" s="528"/>
      <c r="H32" s="528"/>
      <c r="I32" s="529"/>
      <c r="J32" s="530" t="s">
        <v>573</v>
      </c>
      <c r="K32" s="531"/>
      <c r="M32" s="171" t="s">
        <v>633</v>
      </c>
      <c r="N32" s="172">
        <v>0.3</v>
      </c>
      <c r="U32" s="193"/>
      <c r="V32" s="194"/>
      <c r="W32" s="194"/>
      <c r="X32" s="194"/>
      <c r="Y32" s="194"/>
      <c r="Z32" s="194"/>
      <c r="AA32" s="194"/>
      <c r="AW32" s="626" t="s">
        <v>422</v>
      </c>
      <c r="AX32" s="627"/>
      <c r="AY32" s="628"/>
      <c r="AZ32" s="626">
        <v>70</v>
      </c>
      <c r="BA32" s="628"/>
      <c r="BB32" s="626">
        <v>70</v>
      </c>
      <c r="BC32" s="628"/>
      <c r="BD32" s="626"/>
      <c r="BE32" s="627"/>
      <c r="BF32" s="628"/>
      <c r="BG32" s="626"/>
      <c r="BH32" s="627"/>
      <c r="BI32" s="628"/>
      <c r="BJ32" s="635"/>
      <c r="BK32" s="636"/>
      <c r="BL32" s="637"/>
      <c r="BM32" s="635"/>
      <c r="BN32" s="636"/>
      <c r="BO32" s="637"/>
    </row>
    <row r="33" spans="1:67" ht="38.25">
      <c r="A33" s="548"/>
      <c r="B33" s="549"/>
      <c r="C33" s="549"/>
      <c r="D33" s="549"/>
      <c r="E33" s="549"/>
      <c r="F33" s="174" t="s">
        <v>246</v>
      </c>
      <c r="G33" s="174" t="s">
        <v>574</v>
      </c>
      <c r="H33" s="174" t="s">
        <v>575</v>
      </c>
      <c r="I33" s="176" t="s">
        <v>576</v>
      </c>
      <c r="J33" s="532" t="s">
        <v>577</v>
      </c>
      <c r="K33" s="533"/>
      <c r="U33" s="194"/>
      <c r="V33" s="194"/>
      <c r="W33" s="194"/>
      <c r="X33" s="194"/>
      <c r="Y33" s="194"/>
      <c r="Z33" s="194"/>
      <c r="AA33" s="194"/>
      <c r="AW33" s="629"/>
      <c r="AX33" s="630"/>
      <c r="AY33" s="631"/>
      <c r="AZ33" s="629"/>
      <c r="BA33" s="631"/>
      <c r="BB33" s="629"/>
      <c r="BC33" s="631"/>
      <c r="BD33" s="629"/>
      <c r="BE33" s="630"/>
      <c r="BF33" s="631"/>
      <c r="BG33" s="629"/>
      <c r="BH33" s="630"/>
      <c r="BI33" s="631"/>
      <c r="BJ33" s="638"/>
      <c r="BK33" s="639"/>
      <c r="BL33" s="640"/>
      <c r="BM33" s="638"/>
      <c r="BN33" s="639"/>
      <c r="BO33" s="640"/>
    </row>
    <row r="34" spans="1:67">
      <c r="A34" s="548"/>
      <c r="B34" s="549"/>
      <c r="C34" s="549"/>
      <c r="D34" s="549"/>
      <c r="E34" s="549"/>
      <c r="F34" s="187" t="s">
        <v>634</v>
      </c>
      <c r="G34" s="179">
        <v>96</v>
      </c>
      <c r="H34" s="179">
        <v>104</v>
      </c>
      <c r="I34" s="179">
        <v>50</v>
      </c>
      <c r="J34" s="534">
        <f>(U34/(1-$N$32))*1.23</f>
        <v>5.4295714285714292</v>
      </c>
      <c r="K34" s="535"/>
      <c r="U34" s="195">
        <v>3.09</v>
      </c>
      <c r="V34" s="182" t="s">
        <v>635</v>
      </c>
      <c r="W34" s="194"/>
      <c r="X34" s="194"/>
      <c r="Y34" s="194"/>
      <c r="Z34" s="194"/>
      <c r="AA34" s="194"/>
      <c r="AW34" s="629"/>
      <c r="AX34" s="630"/>
      <c r="AY34" s="631"/>
      <c r="AZ34" s="629"/>
      <c r="BA34" s="631"/>
      <c r="BB34" s="629"/>
      <c r="BC34" s="631"/>
      <c r="BD34" s="629"/>
      <c r="BE34" s="630"/>
      <c r="BF34" s="631"/>
      <c r="BG34" s="629"/>
      <c r="BH34" s="630"/>
      <c r="BI34" s="631"/>
      <c r="BJ34" s="638"/>
      <c r="BK34" s="639"/>
      <c r="BL34" s="640"/>
      <c r="BM34" s="638"/>
      <c r="BN34" s="639"/>
      <c r="BO34" s="640"/>
    </row>
    <row r="35" spans="1:67">
      <c r="A35" s="548"/>
      <c r="B35" s="549"/>
      <c r="C35" s="549"/>
      <c r="D35" s="549"/>
      <c r="E35" s="549"/>
      <c r="F35" s="187" t="s">
        <v>636</v>
      </c>
      <c r="G35" s="179">
        <v>128</v>
      </c>
      <c r="H35" s="179">
        <v>136</v>
      </c>
      <c r="I35" s="179">
        <v>50</v>
      </c>
      <c r="J35" s="534">
        <f t="shared" ref="J35:J40" si="2">(U35/(1-$N$32))*1.23</f>
        <v>6.4662857142857151</v>
      </c>
      <c r="K35" s="535"/>
      <c r="U35" s="195">
        <v>3.68</v>
      </c>
      <c r="V35" s="182" t="s">
        <v>637</v>
      </c>
      <c r="W35" s="194"/>
      <c r="X35" s="194"/>
      <c r="Y35" s="194"/>
      <c r="Z35" s="194"/>
      <c r="AA35" s="194"/>
      <c r="AW35" s="629"/>
      <c r="AX35" s="630"/>
      <c r="AY35" s="631"/>
      <c r="AZ35" s="629"/>
      <c r="BA35" s="631"/>
      <c r="BB35" s="629"/>
      <c r="BC35" s="631"/>
      <c r="BD35" s="629"/>
      <c r="BE35" s="630"/>
      <c r="BF35" s="631"/>
      <c r="BG35" s="629"/>
      <c r="BH35" s="630"/>
      <c r="BI35" s="631"/>
      <c r="BJ35" s="638"/>
      <c r="BK35" s="639"/>
      <c r="BL35" s="640"/>
      <c r="BM35" s="638"/>
      <c r="BN35" s="639"/>
      <c r="BO35" s="640"/>
    </row>
    <row r="36" spans="1:67">
      <c r="A36" s="548"/>
      <c r="B36" s="549"/>
      <c r="C36" s="549"/>
      <c r="D36" s="549"/>
      <c r="E36" s="549"/>
      <c r="F36" s="187" t="s">
        <v>638</v>
      </c>
      <c r="G36" s="179">
        <v>160</v>
      </c>
      <c r="H36" s="179">
        <v>168</v>
      </c>
      <c r="I36" s="179">
        <v>50</v>
      </c>
      <c r="J36" s="534">
        <f t="shared" si="2"/>
        <v>8.9087142857142876</v>
      </c>
      <c r="K36" s="535"/>
      <c r="N36" s="196"/>
      <c r="U36" s="195">
        <v>5.07</v>
      </c>
      <c r="V36" s="182" t="s">
        <v>639</v>
      </c>
      <c r="W36" s="194"/>
      <c r="X36" s="194"/>
      <c r="Y36" s="194"/>
      <c r="Z36" s="194"/>
      <c r="AA36" s="194"/>
      <c r="AW36" s="629"/>
      <c r="AX36" s="630"/>
      <c r="AY36" s="631"/>
      <c r="AZ36" s="629"/>
      <c r="BA36" s="631"/>
      <c r="BB36" s="629"/>
      <c r="BC36" s="631"/>
      <c r="BD36" s="629"/>
      <c r="BE36" s="630"/>
      <c r="BF36" s="631"/>
      <c r="BG36" s="629"/>
      <c r="BH36" s="630"/>
      <c r="BI36" s="631"/>
      <c r="BJ36" s="638"/>
      <c r="BK36" s="639"/>
      <c r="BL36" s="640"/>
      <c r="BM36" s="638"/>
      <c r="BN36" s="639"/>
      <c r="BO36" s="640"/>
    </row>
    <row r="37" spans="1:67">
      <c r="A37" s="548"/>
      <c r="B37" s="549"/>
      <c r="C37" s="549"/>
      <c r="D37" s="549"/>
      <c r="E37" s="549"/>
      <c r="F37" s="187" t="s">
        <v>640</v>
      </c>
      <c r="G37" s="187">
        <v>192</v>
      </c>
      <c r="H37" s="187">
        <v>200</v>
      </c>
      <c r="I37" s="187">
        <v>50</v>
      </c>
      <c r="J37" s="534">
        <f t="shared" si="2"/>
        <v>10.806428571428572</v>
      </c>
      <c r="K37" s="535"/>
      <c r="U37" s="195">
        <v>6.15</v>
      </c>
      <c r="V37" s="182" t="s">
        <v>641</v>
      </c>
      <c r="AW37" s="629"/>
      <c r="AX37" s="630"/>
      <c r="AY37" s="631"/>
      <c r="AZ37" s="629"/>
      <c r="BA37" s="631"/>
      <c r="BB37" s="629"/>
      <c r="BC37" s="631"/>
      <c r="BD37" s="629"/>
      <c r="BE37" s="630"/>
      <c r="BF37" s="631"/>
      <c r="BG37" s="629"/>
      <c r="BH37" s="630"/>
      <c r="BI37" s="631"/>
      <c r="BJ37" s="638"/>
      <c r="BK37" s="639"/>
      <c r="BL37" s="640"/>
      <c r="BM37" s="638"/>
      <c r="BN37" s="639"/>
      <c r="BO37" s="640"/>
    </row>
    <row r="38" spans="1:67">
      <c r="A38" s="548"/>
      <c r="B38" s="549"/>
      <c r="C38" s="549"/>
      <c r="D38" s="549"/>
      <c r="E38" s="549"/>
      <c r="F38" s="187" t="s">
        <v>642</v>
      </c>
      <c r="G38" s="179">
        <v>256</v>
      </c>
      <c r="H38" s="179">
        <v>264</v>
      </c>
      <c r="I38" s="179">
        <v>50</v>
      </c>
      <c r="J38" s="534">
        <f t="shared" si="2"/>
        <v>13.846285714285715</v>
      </c>
      <c r="K38" s="535"/>
      <c r="T38" s="194"/>
      <c r="U38" s="195">
        <v>7.88</v>
      </c>
      <c r="V38" s="182" t="s">
        <v>643</v>
      </c>
      <c r="W38" s="194"/>
      <c r="AW38" s="629"/>
      <c r="AX38" s="630"/>
      <c r="AY38" s="631"/>
      <c r="AZ38" s="629"/>
      <c r="BA38" s="631"/>
      <c r="BB38" s="629"/>
      <c r="BC38" s="631"/>
      <c r="BD38" s="629"/>
      <c r="BE38" s="630"/>
      <c r="BF38" s="631"/>
      <c r="BG38" s="629"/>
      <c r="BH38" s="630"/>
      <c r="BI38" s="631"/>
      <c r="BJ38" s="638"/>
      <c r="BK38" s="639"/>
      <c r="BL38" s="640"/>
      <c r="BM38" s="638"/>
      <c r="BN38" s="639"/>
      <c r="BO38" s="640"/>
    </row>
    <row r="39" spans="1:67">
      <c r="A39" s="548"/>
      <c r="B39" s="549"/>
      <c r="C39" s="549"/>
      <c r="D39" s="549"/>
      <c r="E39" s="549"/>
      <c r="F39" s="187" t="s">
        <v>644</v>
      </c>
      <c r="G39" s="179">
        <v>320</v>
      </c>
      <c r="H39" s="179">
        <v>328</v>
      </c>
      <c r="I39" s="179">
        <v>25</v>
      </c>
      <c r="J39" s="534">
        <f t="shared" si="2"/>
        <v>16.218428571428571</v>
      </c>
      <c r="K39" s="535"/>
      <c r="T39" s="194"/>
      <c r="U39" s="195">
        <v>9.23</v>
      </c>
      <c r="V39" s="182" t="s">
        <v>645</v>
      </c>
      <c r="W39" s="194"/>
      <c r="AW39" s="629"/>
      <c r="AX39" s="630"/>
      <c r="AY39" s="631"/>
      <c r="AZ39" s="629"/>
      <c r="BA39" s="631"/>
      <c r="BB39" s="629"/>
      <c r="BC39" s="631"/>
      <c r="BD39" s="629"/>
      <c r="BE39" s="630"/>
      <c r="BF39" s="631"/>
      <c r="BG39" s="629"/>
      <c r="BH39" s="630"/>
      <c r="BI39" s="631"/>
      <c r="BJ39" s="638"/>
      <c r="BK39" s="639"/>
      <c r="BL39" s="640"/>
      <c r="BM39" s="638"/>
      <c r="BN39" s="639"/>
      <c r="BO39" s="640"/>
    </row>
    <row r="40" spans="1:67" ht="15.75" thickBot="1">
      <c r="A40" s="550"/>
      <c r="B40" s="551"/>
      <c r="C40" s="551"/>
      <c r="D40" s="551"/>
      <c r="E40" s="551"/>
      <c r="F40" s="197" t="s">
        <v>646</v>
      </c>
      <c r="G40" s="183">
        <v>480</v>
      </c>
      <c r="H40" s="183">
        <v>488</v>
      </c>
      <c r="I40" s="183">
        <v>50</v>
      </c>
      <c r="J40" s="544">
        <f t="shared" si="2"/>
        <v>22.491428571428575</v>
      </c>
      <c r="K40" s="545"/>
      <c r="T40" s="194"/>
      <c r="U40" s="195">
        <v>12.8</v>
      </c>
      <c r="V40" s="182" t="s">
        <v>647</v>
      </c>
      <c r="W40" s="194"/>
      <c r="AW40" s="629"/>
      <c r="AX40" s="630"/>
      <c r="AY40" s="631"/>
      <c r="AZ40" s="629"/>
      <c r="BA40" s="631"/>
      <c r="BB40" s="629"/>
      <c r="BC40" s="631"/>
      <c r="BD40" s="629"/>
      <c r="BE40" s="630"/>
      <c r="BF40" s="631"/>
      <c r="BG40" s="629"/>
      <c r="BH40" s="630"/>
      <c r="BI40" s="631"/>
      <c r="BJ40" s="638"/>
      <c r="BK40" s="639"/>
      <c r="BL40" s="640"/>
      <c r="BM40" s="638"/>
      <c r="BN40" s="639"/>
      <c r="BO40" s="640"/>
    </row>
    <row r="41" spans="1:67" ht="15.75" thickBot="1">
      <c r="A41" s="546"/>
      <c r="B41" s="547"/>
      <c r="C41" s="547"/>
      <c r="D41" s="547"/>
      <c r="E41" s="547"/>
      <c r="F41" s="527"/>
      <c r="G41" s="528"/>
      <c r="H41" s="528"/>
      <c r="I41" s="529"/>
      <c r="J41" s="530" t="s">
        <v>573</v>
      </c>
      <c r="K41" s="531"/>
      <c r="M41" s="171" t="s">
        <v>648</v>
      </c>
      <c r="N41" s="172">
        <v>0.3</v>
      </c>
      <c r="T41" s="194"/>
      <c r="U41" s="198"/>
      <c r="V41" s="190"/>
      <c r="W41" s="194"/>
      <c r="AW41" s="629"/>
      <c r="AX41" s="630"/>
      <c r="AY41" s="631"/>
      <c r="AZ41" s="629"/>
      <c r="BA41" s="631"/>
      <c r="BB41" s="629"/>
      <c r="BC41" s="631"/>
      <c r="BD41" s="629"/>
      <c r="BE41" s="630"/>
      <c r="BF41" s="631"/>
      <c r="BG41" s="629"/>
      <c r="BH41" s="630"/>
      <c r="BI41" s="631"/>
      <c r="BJ41" s="638"/>
      <c r="BK41" s="639"/>
      <c r="BL41" s="640"/>
      <c r="BM41" s="638"/>
      <c r="BN41" s="639"/>
      <c r="BO41" s="640"/>
    </row>
    <row r="42" spans="1:67" ht="38.25">
      <c r="A42" s="548"/>
      <c r="B42" s="549"/>
      <c r="C42" s="549"/>
      <c r="D42" s="549"/>
      <c r="E42" s="549"/>
      <c r="F42" s="174" t="s">
        <v>246</v>
      </c>
      <c r="G42" s="174" t="s">
        <v>574</v>
      </c>
      <c r="H42" s="174" t="s">
        <v>575</v>
      </c>
      <c r="I42" s="176" t="s">
        <v>576</v>
      </c>
      <c r="J42" s="532" t="s">
        <v>577</v>
      </c>
      <c r="K42" s="533"/>
      <c r="T42" s="194"/>
      <c r="U42" s="193"/>
      <c r="V42" s="194"/>
      <c r="W42" s="194"/>
      <c r="AW42" s="629"/>
      <c r="AX42" s="630"/>
      <c r="AY42" s="631"/>
      <c r="AZ42" s="629"/>
      <c r="BA42" s="631"/>
      <c r="BB42" s="629"/>
      <c r="BC42" s="631"/>
      <c r="BD42" s="629"/>
      <c r="BE42" s="630"/>
      <c r="BF42" s="631"/>
      <c r="BG42" s="629"/>
      <c r="BH42" s="630"/>
      <c r="BI42" s="631"/>
      <c r="BJ42" s="638"/>
      <c r="BK42" s="639"/>
      <c r="BL42" s="640"/>
      <c r="BM42" s="638"/>
      <c r="BN42" s="639"/>
      <c r="BO42" s="640"/>
    </row>
    <row r="43" spans="1:67">
      <c r="A43" s="548"/>
      <c r="B43" s="549"/>
      <c r="C43" s="549"/>
      <c r="D43" s="549"/>
      <c r="E43" s="549"/>
      <c r="F43" s="187" t="s">
        <v>649</v>
      </c>
      <c r="G43" s="179">
        <v>96</v>
      </c>
      <c r="H43" s="179">
        <v>115</v>
      </c>
      <c r="I43" s="179">
        <v>100</v>
      </c>
      <c r="J43" s="534">
        <f>(U43/(1-$N$41))*1.23</f>
        <v>3.1804285714285716</v>
      </c>
      <c r="K43" s="535"/>
      <c r="T43" s="194"/>
      <c r="U43" s="186">
        <v>1.81</v>
      </c>
      <c r="V43" s="182" t="s">
        <v>650</v>
      </c>
      <c r="W43" s="194"/>
      <c r="Y43" s="199"/>
      <c r="Z43" s="190"/>
      <c r="AA43" s="194"/>
      <c r="AW43" s="632"/>
      <c r="AX43" s="633"/>
      <c r="AY43" s="634"/>
      <c r="AZ43" s="632"/>
      <c r="BA43" s="634"/>
      <c r="BB43" s="632"/>
      <c r="BC43" s="634"/>
      <c r="BD43" s="632"/>
      <c r="BE43" s="633"/>
      <c r="BF43" s="634"/>
      <c r="BG43" s="632"/>
      <c r="BH43" s="633"/>
      <c r="BI43" s="634"/>
      <c r="BJ43" s="641"/>
      <c r="BK43" s="642"/>
      <c r="BL43" s="643"/>
      <c r="BM43" s="641"/>
      <c r="BN43" s="642"/>
      <c r="BO43" s="643"/>
    </row>
    <row r="44" spans="1:67">
      <c r="A44" s="548"/>
      <c r="B44" s="549"/>
      <c r="C44" s="549"/>
      <c r="D44" s="549"/>
      <c r="E44" s="549"/>
      <c r="F44" s="187" t="s">
        <v>651</v>
      </c>
      <c r="G44" s="179">
        <v>128</v>
      </c>
      <c r="H44" s="179">
        <v>156</v>
      </c>
      <c r="I44" s="179">
        <v>50</v>
      </c>
      <c r="J44" s="534">
        <f t="shared" ref="J44:J45" si="3">(U44/(1-$N$41))*1.23</f>
        <v>3.7427142857142854</v>
      </c>
      <c r="K44" s="535"/>
      <c r="T44" s="194"/>
      <c r="U44" s="186">
        <v>2.13</v>
      </c>
      <c r="V44" s="182" t="s">
        <v>652</v>
      </c>
      <c r="W44" s="194"/>
      <c r="Y44" s="199"/>
      <c r="Z44" s="190"/>
      <c r="AA44" s="194"/>
      <c r="AW44" s="626" t="s">
        <v>423</v>
      </c>
      <c r="AX44" s="627"/>
      <c r="AY44" s="628"/>
      <c r="AZ44" s="626" t="s">
        <v>432</v>
      </c>
      <c r="BA44" s="628"/>
      <c r="BB44" s="644" t="s">
        <v>434</v>
      </c>
      <c r="BC44" s="645"/>
      <c r="BD44" s="626"/>
      <c r="BE44" s="627"/>
      <c r="BF44" s="628"/>
      <c r="BG44" s="626"/>
      <c r="BH44" s="627"/>
      <c r="BI44" s="628"/>
      <c r="BJ44" s="635"/>
      <c r="BK44" s="636"/>
      <c r="BL44" s="637"/>
      <c r="BM44" s="635"/>
      <c r="BN44" s="636"/>
      <c r="BO44" s="637"/>
    </row>
    <row r="45" spans="1:67">
      <c r="A45" s="548"/>
      <c r="B45" s="549"/>
      <c r="C45" s="549"/>
      <c r="D45" s="549"/>
      <c r="E45" s="549"/>
      <c r="F45" s="187" t="s">
        <v>653</v>
      </c>
      <c r="G45" s="187">
        <v>160</v>
      </c>
      <c r="H45" s="187">
        <v>207</v>
      </c>
      <c r="I45" s="187">
        <v>50</v>
      </c>
      <c r="J45" s="534">
        <f t="shared" si="3"/>
        <v>13.354285714285714</v>
      </c>
      <c r="K45" s="535"/>
      <c r="T45" s="194"/>
      <c r="U45" s="186">
        <v>7.6</v>
      </c>
      <c r="V45" s="182" t="s">
        <v>654</v>
      </c>
      <c r="W45" s="194"/>
      <c r="Y45" s="199"/>
      <c r="Z45" s="190"/>
      <c r="AA45" s="194"/>
      <c r="AW45" s="629"/>
      <c r="AX45" s="630"/>
      <c r="AY45" s="631"/>
      <c r="AZ45" s="629"/>
      <c r="BA45" s="631"/>
      <c r="BB45" s="646"/>
      <c r="BC45" s="647"/>
      <c r="BD45" s="629"/>
      <c r="BE45" s="630"/>
      <c r="BF45" s="631"/>
      <c r="BG45" s="629"/>
      <c r="BH45" s="630"/>
      <c r="BI45" s="631"/>
      <c r="BJ45" s="638"/>
      <c r="BK45" s="639"/>
      <c r="BL45" s="640"/>
      <c r="BM45" s="638"/>
      <c r="BN45" s="639"/>
      <c r="BO45" s="640"/>
    </row>
    <row r="46" spans="1:67">
      <c r="A46" s="548"/>
      <c r="B46" s="549"/>
      <c r="C46" s="549"/>
      <c r="D46" s="549"/>
      <c r="E46" s="549"/>
      <c r="F46" s="187" t="s">
        <v>655</v>
      </c>
      <c r="G46" s="179">
        <v>224</v>
      </c>
      <c r="H46" s="179">
        <v>290</v>
      </c>
      <c r="I46" s="179">
        <v>50</v>
      </c>
      <c r="J46" s="534">
        <f>(U46/(1-$N$41))*1.23</f>
        <v>17.835000000000001</v>
      </c>
      <c r="K46" s="535"/>
      <c r="T46" s="194"/>
      <c r="U46" s="186">
        <v>10.15</v>
      </c>
      <c r="V46" s="182" t="s">
        <v>656</v>
      </c>
      <c r="W46" s="194"/>
      <c r="Y46" s="199"/>
      <c r="Z46" s="190"/>
      <c r="AA46" s="194"/>
      <c r="AW46" s="629"/>
      <c r="AX46" s="630"/>
      <c r="AY46" s="631"/>
      <c r="AZ46" s="629"/>
      <c r="BA46" s="631"/>
      <c r="BB46" s="646"/>
      <c r="BC46" s="647"/>
      <c r="BD46" s="629"/>
      <c r="BE46" s="630"/>
      <c r="BF46" s="631"/>
      <c r="BG46" s="629"/>
      <c r="BH46" s="630"/>
      <c r="BI46" s="631"/>
      <c r="BJ46" s="638"/>
      <c r="BK46" s="639"/>
      <c r="BL46" s="640"/>
      <c r="BM46" s="638"/>
      <c r="BN46" s="639"/>
      <c r="BO46" s="640"/>
    </row>
    <row r="47" spans="1:67">
      <c r="A47" s="548"/>
      <c r="B47" s="549"/>
      <c r="C47" s="549"/>
      <c r="D47" s="549"/>
      <c r="E47" s="549"/>
      <c r="F47" s="187" t="s">
        <v>657</v>
      </c>
      <c r="G47" s="179">
        <v>288</v>
      </c>
      <c r="H47" s="179">
        <v>350</v>
      </c>
      <c r="I47" s="179">
        <v>50</v>
      </c>
      <c r="J47" s="534">
        <f>(U47/(1-$N$41))*1.23</f>
        <v>18.274285714285718</v>
      </c>
      <c r="K47" s="535"/>
      <c r="N47" s="196"/>
      <c r="T47" s="194"/>
      <c r="U47" s="186">
        <v>10.4</v>
      </c>
      <c r="V47" s="182" t="s">
        <v>658</v>
      </c>
      <c r="W47" s="194"/>
      <c r="Y47" s="199"/>
      <c r="Z47" s="190"/>
      <c r="AA47" s="194"/>
      <c r="AW47" s="629"/>
      <c r="AX47" s="630"/>
      <c r="AY47" s="631"/>
      <c r="AZ47" s="629"/>
      <c r="BA47" s="631"/>
      <c r="BB47" s="646"/>
      <c r="BC47" s="647"/>
      <c r="BD47" s="629"/>
      <c r="BE47" s="630"/>
      <c r="BF47" s="631"/>
      <c r="BG47" s="629"/>
      <c r="BH47" s="630"/>
      <c r="BI47" s="631"/>
      <c r="BJ47" s="638"/>
      <c r="BK47" s="639"/>
      <c r="BL47" s="640"/>
      <c r="BM47" s="638"/>
      <c r="BN47" s="639"/>
      <c r="BO47" s="640"/>
    </row>
    <row r="48" spans="1:67">
      <c r="A48" s="548"/>
      <c r="B48" s="549"/>
      <c r="C48" s="549"/>
      <c r="D48" s="549"/>
      <c r="E48" s="549"/>
      <c r="F48" s="536"/>
      <c r="G48" s="537"/>
      <c r="H48" s="537"/>
      <c r="I48" s="537"/>
      <c r="J48" s="537"/>
      <c r="K48" s="552"/>
      <c r="T48" s="194"/>
      <c r="U48" s="199"/>
      <c r="V48" s="190"/>
      <c r="W48" s="194"/>
      <c r="Y48" s="199"/>
      <c r="Z48" s="190"/>
      <c r="AA48" s="194"/>
      <c r="AW48" s="629"/>
      <c r="AX48" s="630"/>
      <c r="AY48" s="631"/>
      <c r="AZ48" s="629"/>
      <c r="BA48" s="631"/>
      <c r="BB48" s="646"/>
      <c r="BC48" s="647"/>
      <c r="BD48" s="629"/>
      <c r="BE48" s="630"/>
      <c r="BF48" s="631"/>
      <c r="BG48" s="629"/>
      <c r="BH48" s="630"/>
      <c r="BI48" s="631"/>
      <c r="BJ48" s="638"/>
      <c r="BK48" s="639"/>
      <c r="BL48" s="640"/>
      <c r="BM48" s="638"/>
      <c r="BN48" s="639"/>
      <c r="BO48" s="640"/>
    </row>
    <row r="49" spans="1:67">
      <c r="A49" s="548"/>
      <c r="B49" s="549"/>
      <c r="C49" s="549"/>
      <c r="D49" s="549"/>
      <c r="E49" s="549"/>
      <c r="F49" s="538"/>
      <c r="G49" s="539"/>
      <c r="H49" s="539"/>
      <c r="I49" s="539"/>
      <c r="J49" s="539"/>
      <c r="K49" s="553"/>
      <c r="T49" s="194"/>
      <c r="W49" s="194"/>
      <c r="Y49" s="199"/>
      <c r="Z49" s="190"/>
      <c r="AW49" s="629"/>
      <c r="AX49" s="630"/>
      <c r="AY49" s="631"/>
      <c r="AZ49" s="629"/>
      <c r="BA49" s="631"/>
      <c r="BB49" s="646"/>
      <c r="BC49" s="647"/>
      <c r="BD49" s="629"/>
      <c r="BE49" s="630"/>
      <c r="BF49" s="631"/>
      <c r="BG49" s="629"/>
      <c r="BH49" s="630"/>
      <c r="BI49" s="631"/>
      <c r="BJ49" s="638"/>
      <c r="BK49" s="639"/>
      <c r="BL49" s="640"/>
      <c r="BM49" s="638"/>
      <c r="BN49" s="639"/>
      <c r="BO49" s="640"/>
    </row>
    <row r="50" spans="1:67">
      <c r="A50" s="548"/>
      <c r="B50" s="549"/>
      <c r="C50" s="549"/>
      <c r="D50" s="549"/>
      <c r="E50" s="549"/>
      <c r="F50" s="538"/>
      <c r="G50" s="539"/>
      <c r="H50" s="539"/>
      <c r="I50" s="539"/>
      <c r="J50" s="539"/>
      <c r="K50" s="553"/>
      <c r="T50" s="194"/>
      <c r="U50" s="199"/>
      <c r="V50" s="190"/>
      <c r="W50" s="194"/>
      <c r="Y50" s="199"/>
      <c r="Z50" s="190"/>
      <c r="AA50" s="194"/>
      <c r="AW50" s="629"/>
      <c r="AX50" s="630"/>
      <c r="AY50" s="631"/>
      <c r="AZ50" s="629"/>
      <c r="BA50" s="631"/>
      <c r="BB50" s="646"/>
      <c r="BC50" s="647"/>
      <c r="BD50" s="629"/>
      <c r="BE50" s="630"/>
      <c r="BF50" s="631"/>
      <c r="BG50" s="629"/>
      <c r="BH50" s="630"/>
      <c r="BI50" s="631"/>
      <c r="BJ50" s="638"/>
      <c r="BK50" s="639"/>
      <c r="BL50" s="640"/>
      <c r="BM50" s="638"/>
      <c r="BN50" s="639"/>
      <c r="BO50" s="640"/>
    </row>
    <row r="51" spans="1:67" ht="15.75" thickBot="1">
      <c r="A51" s="550"/>
      <c r="B51" s="551"/>
      <c r="C51" s="551"/>
      <c r="D51" s="551"/>
      <c r="E51" s="551"/>
      <c r="F51" s="540"/>
      <c r="G51" s="541"/>
      <c r="H51" s="541"/>
      <c r="I51" s="541"/>
      <c r="J51" s="541"/>
      <c r="K51" s="554"/>
      <c r="T51" s="194"/>
      <c r="U51" s="199"/>
      <c r="V51" s="190"/>
      <c r="W51" s="194"/>
      <c r="Y51" s="199"/>
      <c r="Z51" s="190"/>
      <c r="AW51" s="629"/>
      <c r="AX51" s="630"/>
      <c r="AY51" s="631"/>
      <c r="AZ51" s="629"/>
      <c r="BA51" s="631"/>
      <c r="BB51" s="646"/>
      <c r="BC51" s="647"/>
      <c r="BD51" s="629"/>
      <c r="BE51" s="630"/>
      <c r="BF51" s="631"/>
      <c r="BG51" s="629"/>
      <c r="BH51" s="630"/>
      <c r="BI51" s="631"/>
      <c r="BJ51" s="638"/>
      <c r="BK51" s="639"/>
      <c r="BL51" s="640"/>
      <c r="BM51" s="638"/>
      <c r="BN51" s="639"/>
      <c r="BO51" s="640"/>
    </row>
    <row r="52" spans="1:67" ht="15.75" thickBot="1">
      <c r="A52" s="546"/>
      <c r="B52" s="547"/>
      <c r="C52" s="547"/>
      <c r="D52" s="547"/>
      <c r="E52" s="547"/>
      <c r="F52" s="547"/>
      <c r="G52" s="547"/>
      <c r="H52" s="547"/>
      <c r="I52" s="200"/>
      <c r="J52" s="530" t="s">
        <v>573</v>
      </c>
      <c r="K52" s="531"/>
      <c r="M52" s="171" t="s">
        <v>659</v>
      </c>
      <c r="N52" s="172">
        <v>0.3</v>
      </c>
      <c r="T52" s="194"/>
      <c r="AW52" s="629"/>
      <c r="AX52" s="630"/>
      <c r="AY52" s="631"/>
      <c r="AZ52" s="629"/>
      <c r="BA52" s="631"/>
      <c r="BB52" s="646"/>
      <c r="BC52" s="647"/>
      <c r="BD52" s="629"/>
      <c r="BE52" s="630"/>
      <c r="BF52" s="631"/>
      <c r="BG52" s="629"/>
      <c r="BH52" s="630"/>
      <c r="BI52" s="631"/>
      <c r="BJ52" s="638"/>
      <c r="BK52" s="639"/>
      <c r="BL52" s="640"/>
      <c r="BM52" s="638"/>
      <c r="BN52" s="639"/>
      <c r="BO52" s="640"/>
    </row>
    <row r="53" spans="1:67" ht="38.25">
      <c r="A53" s="548"/>
      <c r="B53" s="549"/>
      <c r="C53" s="549"/>
      <c r="D53" s="549"/>
      <c r="E53" s="549"/>
      <c r="F53" s="174" t="s">
        <v>246</v>
      </c>
      <c r="G53" s="174" t="s">
        <v>574</v>
      </c>
      <c r="H53" s="174" t="s">
        <v>575</v>
      </c>
      <c r="I53" s="176" t="s">
        <v>576</v>
      </c>
      <c r="J53" s="532" t="s">
        <v>660</v>
      </c>
      <c r="K53" s="533"/>
      <c r="T53" s="194"/>
      <c r="AW53" s="629"/>
      <c r="AX53" s="630"/>
      <c r="AY53" s="631"/>
      <c r="AZ53" s="629"/>
      <c r="BA53" s="631"/>
      <c r="BB53" s="646"/>
      <c r="BC53" s="647"/>
      <c r="BD53" s="629"/>
      <c r="BE53" s="630"/>
      <c r="BF53" s="631"/>
      <c r="BG53" s="629"/>
      <c r="BH53" s="630"/>
      <c r="BI53" s="631"/>
      <c r="BJ53" s="638"/>
      <c r="BK53" s="639"/>
      <c r="BL53" s="640"/>
      <c r="BM53" s="638"/>
      <c r="BN53" s="639"/>
      <c r="BO53" s="640"/>
    </row>
    <row r="54" spans="1:67">
      <c r="A54" s="548"/>
      <c r="B54" s="549"/>
      <c r="C54" s="549"/>
      <c r="D54" s="549"/>
      <c r="E54" s="549"/>
      <c r="F54" s="187" t="s">
        <v>661</v>
      </c>
      <c r="G54" s="179">
        <v>128</v>
      </c>
      <c r="H54" s="179">
        <v>136</v>
      </c>
      <c r="I54" s="179">
        <v>50</v>
      </c>
      <c r="J54" s="555">
        <f>(U54/(1-$N$52))*1.23</f>
        <v>10.542857142857143</v>
      </c>
      <c r="K54" s="556"/>
      <c r="T54" s="194"/>
      <c r="U54" s="186">
        <v>6</v>
      </c>
      <c r="V54" s="182" t="s">
        <v>662</v>
      </c>
      <c r="AW54" s="629"/>
      <c r="AX54" s="630"/>
      <c r="AY54" s="631"/>
      <c r="AZ54" s="629"/>
      <c r="BA54" s="631"/>
      <c r="BB54" s="646"/>
      <c r="BC54" s="647"/>
      <c r="BD54" s="629"/>
      <c r="BE54" s="630"/>
      <c r="BF54" s="631"/>
      <c r="BG54" s="629"/>
      <c r="BH54" s="630"/>
      <c r="BI54" s="631"/>
      <c r="BJ54" s="638"/>
      <c r="BK54" s="639"/>
      <c r="BL54" s="640"/>
      <c r="BM54" s="638"/>
      <c r="BN54" s="639"/>
      <c r="BO54" s="640"/>
    </row>
    <row r="55" spans="1:67">
      <c r="A55" s="548"/>
      <c r="B55" s="549"/>
      <c r="C55" s="549"/>
      <c r="D55" s="549"/>
      <c r="E55" s="549"/>
      <c r="F55" s="187" t="s">
        <v>663</v>
      </c>
      <c r="G55" s="179">
        <v>192</v>
      </c>
      <c r="H55" s="179">
        <v>200</v>
      </c>
      <c r="I55" s="179">
        <v>20</v>
      </c>
      <c r="J55" s="557">
        <f>(U55/(1-$N$52))*1.23</f>
        <v>11.632285714285715</v>
      </c>
      <c r="K55" s="558"/>
      <c r="T55" s="194"/>
      <c r="U55" s="186">
        <v>6.62</v>
      </c>
      <c r="V55" s="182" t="s">
        <v>664</v>
      </c>
      <c r="AW55" s="632"/>
      <c r="AX55" s="633"/>
      <c r="AY55" s="634"/>
      <c r="AZ55" s="632"/>
      <c r="BA55" s="634"/>
      <c r="BB55" s="648"/>
      <c r="BC55" s="649"/>
      <c r="BD55" s="632"/>
      <c r="BE55" s="633"/>
      <c r="BF55" s="634"/>
      <c r="BG55" s="632"/>
      <c r="BH55" s="633"/>
      <c r="BI55" s="634"/>
      <c r="BJ55" s="641"/>
      <c r="BK55" s="642"/>
      <c r="BL55" s="643"/>
      <c r="BM55" s="641"/>
      <c r="BN55" s="642"/>
      <c r="BO55" s="643"/>
    </row>
    <row r="56" spans="1:67">
      <c r="A56" s="548"/>
      <c r="B56" s="549"/>
      <c r="C56" s="549"/>
      <c r="D56" s="549"/>
      <c r="E56" s="549"/>
      <c r="F56" s="187" t="s">
        <v>665</v>
      </c>
      <c r="G56" s="179">
        <v>256</v>
      </c>
      <c r="H56" s="179">
        <v>264</v>
      </c>
      <c r="I56" s="179">
        <v>20</v>
      </c>
      <c r="J56" s="559">
        <f>(U56/(1-$N$52))*1.23</f>
        <v>13.705714285714286</v>
      </c>
      <c r="K56" s="560"/>
      <c r="T56" s="194"/>
      <c r="U56" s="186">
        <v>7.8</v>
      </c>
      <c r="V56" s="182" t="s">
        <v>666</v>
      </c>
      <c r="AW56" s="490" t="s">
        <v>433</v>
      </c>
      <c r="AX56" s="490"/>
      <c r="AY56" s="490"/>
      <c r="AZ56" s="490" t="s">
        <v>432</v>
      </c>
      <c r="BA56" s="490"/>
      <c r="BB56" s="490" t="s">
        <v>432</v>
      </c>
      <c r="BC56" s="490"/>
      <c r="BD56" s="490"/>
      <c r="BE56" s="490"/>
      <c r="BF56" s="490"/>
      <c r="BG56" s="490"/>
      <c r="BH56" s="490"/>
      <c r="BI56" s="490"/>
      <c r="BJ56" s="625"/>
      <c r="BK56" s="625"/>
      <c r="BL56" s="625"/>
      <c r="BM56" s="625"/>
      <c r="BN56" s="625"/>
      <c r="BO56" s="625"/>
    </row>
    <row r="57" spans="1:67">
      <c r="A57" s="548"/>
      <c r="B57" s="549"/>
      <c r="C57" s="549"/>
      <c r="D57" s="549"/>
      <c r="E57" s="549"/>
      <c r="F57" s="187" t="s">
        <v>667</v>
      </c>
      <c r="G57" s="201">
        <v>320</v>
      </c>
      <c r="H57" s="201">
        <v>328</v>
      </c>
      <c r="I57" s="179">
        <v>20</v>
      </c>
      <c r="J57" s="559">
        <f>(U57/(1-$N$52))*1.23</f>
        <v>15.831857142857142</v>
      </c>
      <c r="K57" s="560"/>
      <c r="T57" s="194"/>
      <c r="U57" s="186">
        <v>9.01</v>
      </c>
      <c r="V57" s="182" t="s">
        <v>668</v>
      </c>
      <c r="AW57" s="490"/>
      <c r="AX57" s="490"/>
      <c r="AY57" s="490"/>
      <c r="AZ57" s="490"/>
      <c r="BA57" s="490"/>
      <c r="BB57" s="490"/>
      <c r="BC57" s="490"/>
      <c r="BD57" s="490"/>
      <c r="BE57" s="490"/>
      <c r="BF57" s="490"/>
      <c r="BG57" s="490"/>
      <c r="BH57" s="490"/>
      <c r="BI57" s="490"/>
      <c r="BJ57" s="625"/>
      <c r="BK57" s="625"/>
      <c r="BL57" s="625"/>
      <c r="BM57" s="625"/>
      <c r="BN57" s="625"/>
      <c r="BO57" s="625"/>
    </row>
    <row r="58" spans="1:67">
      <c r="A58" s="548"/>
      <c r="B58" s="549"/>
      <c r="C58" s="549"/>
      <c r="D58" s="549"/>
      <c r="E58" s="549"/>
      <c r="F58" s="561"/>
      <c r="G58" s="562"/>
      <c r="H58" s="562"/>
      <c r="I58" s="562"/>
      <c r="J58" s="562"/>
      <c r="K58" s="563"/>
      <c r="L58" s="194"/>
      <c r="T58" s="194"/>
      <c r="AW58" s="490"/>
      <c r="AX58" s="490"/>
      <c r="AY58" s="490"/>
      <c r="AZ58" s="490"/>
      <c r="BA58" s="490"/>
      <c r="BB58" s="490"/>
      <c r="BC58" s="490"/>
      <c r="BD58" s="490"/>
      <c r="BE58" s="490"/>
      <c r="BF58" s="490"/>
      <c r="BG58" s="490"/>
      <c r="BH58" s="490"/>
      <c r="BI58" s="490"/>
      <c r="BJ58" s="625"/>
      <c r="BK58" s="625"/>
      <c r="BL58" s="625"/>
      <c r="BM58" s="625"/>
      <c r="BN58" s="625"/>
      <c r="BO58" s="625"/>
    </row>
    <row r="59" spans="1:67">
      <c r="A59" s="548"/>
      <c r="B59" s="549"/>
      <c r="C59" s="549"/>
      <c r="D59" s="549"/>
      <c r="E59" s="549"/>
      <c r="F59" s="564"/>
      <c r="G59" s="517"/>
      <c r="H59" s="517"/>
      <c r="I59" s="517"/>
      <c r="J59" s="517"/>
      <c r="K59" s="518"/>
      <c r="L59" s="194"/>
      <c r="T59" s="194"/>
      <c r="U59" s="186"/>
      <c r="V59" s="182" t="s">
        <v>669</v>
      </c>
      <c r="AA59" s="194"/>
      <c r="AW59" s="490"/>
      <c r="AX59" s="490"/>
      <c r="AY59" s="490"/>
      <c r="AZ59" s="490"/>
      <c r="BA59" s="490"/>
      <c r="BB59" s="490"/>
      <c r="BC59" s="490"/>
      <c r="BD59" s="490"/>
      <c r="BE59" s="490"/>
      <c r="BF59" s="490"/>
      <c r="BG59" s="490"/>
      <c r="BH59" s="490"/>
      <c r="BI59" s="490"/>
      <c r="BJ59" s="625"/>
      <c r="BK59" s="625"/>
      <c r="BL59" s="625"/>
      <c r="BM59" s="625"/>
      <c r="BN59" s="625"/>
      <c r="BO59" s="625"/>
    </row>
    <row r="60" spans="1:67" ht="15.75" thickBot="1">
      <c r="A60" s="550"/>
      <c r="B60" s="551"/>
      <c r="C60" s="551"/>
      <c r="D60" s="551"/>
      <c r="E60" s="551"/>
      <c r="F60" s="565"/>
      <c r="G60" s="525"/>
      <c r="H60" s="525"/>
      <c r="I60" s="525"/>
      <c r="J60" s="525"/>
      <c r="K60" s="566"/>
      <c r="T60" s="194"/>
      <c r="U60" s="186"/>
      <c r="V60" s="182" t="s">
        <v>670</v>
      </c>
      <c r="AW60" s="490"/>
      <c r="AX60" s="490"/>
      <c r="AY60" s="490"/>
      <c r="AZ60" s="490"/>
      <c r="BA60" s="490"/>
      <c r="BB60" s="490"/>
      <c r="BC60" s="490"/>
      <c r="BD60" s="490"/>
      <c r="BE60" s="490"/>
      <c r="BF60" s="490"/>
      <c r="BG60" s="490"/>
      <c r="BH60" s="490"/>
      <c r="BI60" s="490"/>
      <c r="BJ60" s="625"/>
      <c r="BK60" s="625"/>
      <c r="BL60" s="625"/>
      <c r="BM60" s="625"/>
      <c r="BN60" s="625"/>
      <c r="BO60" s="625"/>
    </row>
    <row r="61" spans="1:67" ht="15.75" thickBot="1">
      <c r="A61" s="546"/>
      <c r="B61" s="547"/>
      <c r="C61" s="547"/>
      <c r="D61" s="547"/>
      <c r="E61" s="547"/>
      <c r="F61" s="547"/>
      <c r="G61" s="547"/>
      <c r="H61" s="547"/>
      <c r="I61" s="200"/>
      <c r="J61" s="530" t="s">
        <v>573</v>
      </c>
      <c r="K61" s="531"/>
      <c r="M61" s="171" t="s">
        <v>671</v>
      </c>
      <c r="N61" s="172">
        <v>0.3</v>
      </c>
      <c r="AW61" s="490"/>
      <c r="AX61" s="490"/>
      <c r="AY61" s="490"/>
      <c r="AZ61" s="490"/>
      <c r="BA61" s="490"/>
      <c r="BB61" s="490"/>
      <c r="BC61" s="490"/>
      <c r="BD61" s="490"/>
      <c r="BE61" s="490"/>
      <c r="BF61" s="490"/>
      <c r="BG61" s="490"/>
      <c r="BH61" s="490"/>
      <c r="BI61" s="490"/>
      <c r="BJ61" s="625"/>
      <c r="BK61" s="625"/>
      <c r="BL61" s="625"/>
      <c r="BM61" s="625"/>
      <c r="BN61" s="625"/>
      <c r="BO61" s="625"/>
    </row>
    <row r="62" spans="1:67" ht="38.25">
      <c r="A62" s="548"/>
      <c r="B62" s="549"/>
      <c r="C62" s="549"/>
      <c r="D62" s="549"/>
      <c r="E62" s="549"/>
      <c r="F62" s="174" t="s">
        <v>246</v>
      </c>
      <c r="G62" s="174" t="s">
        <v>574</v>
      </c>
      <c r="H62" s="174" t="s">
        <v>575</v>
      </c>
      <c r="I62" s="176" t="s">
        <v>576</v>
      </c>
      <c r="J62" s="532" t="s">
        <v>577</v>
      </c>
      <c r="K62" s="533"/>
      <c r="AW62" s="490"/>
      <c r="AX62" s="490"/>
      <c r="AY62" s="490"/>
      <c r="AZ62" s="490"/>
      <c r="BA62" s="490"/>
      <c r="BB62" s="490"/>
      <c r="BC62" s="490"/>
      <c r="BD62" s="490"/>
      <c r="BE62" s="490"/>
      <c r="BF62" s="490"/>
      <c r="BG62" s="490"/>
      <c r="BH62" s="490"/>
      <c r="BI62" s="490"/>
      <c r="BJ62" s="625"/>
      <c r="BK62" s="625"/>
      <c r="BL62" s="625"/>
      <c r="BM62" s="625"/>
      <c r="BN62" s="625"/>
      <c r="BO62" s="625"/>
    </row>
    <row r="63" spans="1:67">
      <c r="A63" s="548"/>
      <c r="B63" s="549"/>
      <c r="C63" s="549"/>
      <c r="D63" s="549"/>
      <c r="E63" s="549"/>
      <c r="F63" s="202" t="s">
        <v>672</v>
      </c>
      <c r="G63" s="203">
        <v>128</v>
      </c>
      <c r="H63" s="203">
        <v>146</v>
      </c>
      <c r="I63" s="203">
        <v>25</v>
      </c>
      <c r="J63" s="567">
        <f>(U63/(1-$N$61))*1.23</f>
        <v>10.648285714285713</v>
      </c>
      <c r="K63" s="568"/>
      <c r="U63" s="186">
        <v>6.06</v>
      </c>
      <c r="V63" s="182" t="s">
        <v>673</v>
      </c>
      <c r="Z63" s="199">
        <v>5.31</v>
      </c>
      <c r="AA63" s="190" t="s">
        <v>674</v>
      </c>
      <c r="AW63" s="490"/>
      <c r="AX63" s="490"/>
      <c r="AY63" s="490"/>
      <c r="AZ63" s="490"/>
      <c r="BA63" s="490"/>
      <c r="BB63" s="490"/>
      <c r="BC63" s="490"/>
      <c r="BD63" s="490"/>
      <c r="BE63" s="490"/>
      <c r="BF63" s="490"/>
      <c r="BG63" s="490"/>
      <c r="BH63" s="490"/>
      <c r="BI63" s="490"/>
      <c r="BJ63" s="625"/>
      <c r="BK63" s="625"/>
      <c r="BL63" s="625"/>
      <c r="BM63" s="625"/>
      <c r="BN63" s="625"/>
      <c r="BO63" s="625"/>
    </row>
    <row r="64" spans="1:67">
      <c r="A64" s="548"/>
      <c r="B64" s="549"/>
      <c r="C64" s="549"/>
      <c r="D64" s="549"/>
      <c r="E64" s="549"/>
      <c r="F64" s="202" t="s">
        <v>675</v>
      </c>
      <c r="G64" s="203">
        <v>192</v>
      </c>
      <c r="H64" s="203">
        <v>210</v>
      </c>
      <c r="I64" s="203">
        <v>25</v>
      </c>
      <c r="J64" s="567">
        <f>(U64/(1-$N$61))*1.23</f>
        <v>15.867000000000001</v>
      </c>
      <c r="K64" s="568"/>
      <c r="U64" s="186">
        <v>9.0299999999999994</v>
      </c>
      <c r="V64" s="182" t="s">
        <v>676</v>
      </c>
      <c r="Z64" s="199">
        <v>6.3</v>
      </c>
      <c r="AA64" s="190" t="s">
        <v>677</v>
      </c>
      <c r="AW64" s="490"/>
      <c r="AX64" s="490"/>
      <c r="AY64" s="490"/>
      <c r="AZ64" s="490"/>
      <c r="BA64" s="490"/>
      <c r="BB64" s="490"/>
      <c r="BC64" s="490"/>
      <c r="BD64" s="490"/>
      <c r="BE64" s="490"/>
      <c r="BF64" s="490"/>
      <c r="BG64" s="490"/>
      <c r="BH64" s="490"/>
      <c r="BI64" s="490"/>
      <c r="BJ64" s="625"/>
      <c r="BK64" s="625"/>
      <c r="BL64" s="625"/>
      <c r="BM64" s="625"/>
      <c r="BN64" s="625"/>
      <c r="BO64" s="625"/>
    </row>
    <row r="65" spans="1:67">
      <c r="A65" s="548"/>
      <c r="B65" s="549"/>
      <c r="C65" s="549"/>
      <c r="D65" s="549"/>
      <c r="E65" s="549"/>
      <c r="F65" s="202" t="s">
        <v>678</v>
      </c>
      <c r="G65" s="204">
        <v>256</v>
      </c>
      <c r="H65" s="204">
        <v>274</v>
      </c>
      <c r="I65" s="204">
        <v>25</v>
      </c>
      <c r="J65" s="567">
        <f>(U65/(1-$N$61))*1.23</f>
        <v>16.411714285714286</v>
      </c>
      <c r="K65" s="568"/>
      <c r="U65" s="186">
        <v>9.34</v>
      </c>
      <c r="V65" s="182" t="s">
        <v>679</v>
      </c>
      <c r="Z65" s="199">
        <v>6.99</v>
      </c>
      <c r="AA65" s="190" t="s">
        <v>680</v>
      </c>
      <c r="AW65" s="490"/>
      <c r="AX65" s="490"/>
      <c r="AY65" s="490"/>
      <c r="AZ65" s="490"/>
      <c r="BA65" s="490"/>
      <c r="BB65" s="490"/>
      <c r="BC65" s="490"/>
      <c r="BD65" s="490"/>
      <c r="BE65" s="490"/>
      <c r="BF65" s="490"/>
      <c r="BG65" s="490"/>
      <c r="BH65" s="490"/>
      <c r="BI65" s="490"/>
      <c r="BJ65" s="625"/>
      <c r="BK65" s="625"/>
      <c r="BL65" s="625"/>
      <c r="BM65" s="625"/>
      <c r="BN65" s="625"/>
      <c r="BO65" s="625"/>
    </row>
    <row r="66" spans="1:67">
      <c r="A66" s="548"/>
      <c r="B66" s="549"/>
      <c r="C66" s="549"/>
      <c r="D66" s="549"/>
      <c r="E66" s="549"/>
      <c r="F66" s="202" t="s">
        <v>681</v>
      </c>
      <c r="G66" s="204">
        <v>320</v>
      </c>
      <c r="H66" s="204">
        <v>338</v>
      </c>
      <c r="I66" s="204">
        <v>25</v>
      </c>
      <c r="J66" s="567">
        <f>(U66/(1-$N$61))*1.23</f>
        <v>20.031428571428574</v>
      </c>
      <c r="K66" s="568"/>
      <c r="U66" s="186">
        <v>11.4</v>
      </c>
      <c r="V66" s="182" t="s">
        <v>682</v>
      </c>
      <c r="Z66" s="199">
        <v>9.02</v>
      </c>
      <c r="AA66" s="190" t="s">
        <v>683</v>
      </c>
      <c r="AW66" s="490"/>
      <c r="AX66" s="490"/>
      <c r="AY66" s="490"/>
      <c r="AZ66" s="490"/>
      <c r="BA66" s="490"/>
      <c r="BB66" s="490"/>
      <c r="BC66" s="490"/>
      <c r="BD66" s="490"/>
      <c r="BE66" s="490"/>
      <c r="BF66" s="490"/>
      <c r="BG66" s="490"/>
      <c r="BH66" s="490"/>
      <c r="BI66" s="490"/>
      <c r="BJ66" s="625"/>
      <c r="BK66" s="625"/>
      <c r="BL66" s="625"/>
      <c r="BM66" s="625"/>
      <c r="BN66" s="625"/>
      <c r="BO66" s="625"/>
    </row>
    <row r="67" spans="1:67" ht="15.75" thickBot="1">
      <c r="A67" s="548"/>
      <c r="B67" s="549"/>
      <c r="C67" s="549"/>
      <c r="D67" s="549"/>
      <c r="E67" s="549"/>
      <c r="F67" s="205" t="s">
        <v>684</v>
      </c>
      <c r="G67" s="206">
        <v>416</v>
      </c>
      <c r="H67" s="206">
        <v>434</v>
      </c>
      <c r="I67" s="206">
        <v>25</v>
      </c>
      <c r="J67" s="569">
        <f>(U67/(1-$N$61))*1.23</f>
        <v>22.649571428571427</v>
      </c>
      <c r="K67" s="570"/>
      <c r="U67" s="186">
        <v>12.89</v>
      </c>
      <c r="V67" s="182" t="s">
        <v>685</v>
      </c>
      <c r="Z67" s="199">
        <v>11.27</v>
      </c>
      <c r="AA67" s="190" t="s">
        <v>686</v>
      </c>
      <c r="AW67" s="490"/>
      <c r="AX67" s="490"/>
      <c r="AY67" s="490"/>
      <c r="AZ67" s="490"/>
      <c r="BA67" s="490"/>
      <c r="BB67" s="490"/>
      <c r="BC67" s="490"/>
      <c r="BD67" s="490"/>
      <c r="BE67" s="490"/>
      <c r="BF67" s="490"/>
      <c r="BG67" s="490"/>
      <c r="BH67" s="490"/>
      <c r="BI67" s="490"/>
      <c r="BJ67" s="625"/>
      <c r="BK67" s="625"/>
      <c r="BL67" s="625"/>
      <c r="BM67" s="625"/>
      <c r="BN67" s="625"/>
      <c r="BO67" s="625"/>
    </row>
    <row r="68" spans="1:67" ht="15.75" thickBot="1">
      <c r="A68" s="550"/>
      <c r="B68" s="551"/>
      <c r="C68" s="551"/>
      <c r="D68" s="551"/>
      <c r="E68" s="551"/>
      <c r="Z68" s="199">
        <v>16.2</v>
      </c>
      <c r="AA68" s="190" t="s">
        <v>687</v>
      </c>
    </row>
    <row r="69" spans="1:67" ht="15.75" thickBot="1">
      <c r="A69" s="513"/>
      <c r="B69" s="514"/>
      <c r="C69" s="514"/>
      <c r="D69" s="514"/>
      <c r="E69" s="522"/>
      <c r="F69" s="571"/>
      <c r="G69" s="571"/>
      <c r="H69" s="571"/>
      <c r="I69" s="207"/>
      <c r="J69" s="530" t="s">
        <v>573</v>
      </c>
      <c r="K69" s="531"/>
      <c r="M69" s="171" t="s">
        <v>688</v>
      </c>
      <c r="N69" s="172">
        <v>0.3</v>
      </c>
    </row>
    <row r="70" spans="1:67" ht="38.25">
      <c r="A70" s="516"/>
      <c r="B70" s="517"/>
      <c r="C70" s="517"/>
      <c r="D70" s="517"/>
      <c r="E70" s="523"/>
      <c r="F70" s="174" t="s">
        <v>246</v>
      </c>
      <c r="G70" s="174" t="s">
        <v>689</v>
      </c>
      <c r="H70" s="174" t="s">
        <v>690</v>
      </c>
      <c r="I70" s="176" t="s">
        <v>576</v>
      </c>
      <c r="J70" s="572" t="s">
        <v>577</v>
      </c>
      <c r="K70" s="573"/>
    </row>
    <row r="71" spans="1:67">
      <c r="A71" s="516"/>
      <c r="B71" s="517"/>
      <c r="C71" s="517"/>
      <c r="D71" s="517"/>
      <c r="E71" s="523"/>
      <c r="F71" s="574" t="s">
        <v>691</v>
      </c>
      <c r="G71" s="576">
        <v>32</v>
      </c>
      <c r="H71" s="576">
        <v>27</v>
      </c>
      <c r="I71" s="578">
        <v>50</v>
      </c>
      <c r="J71" s="581">
        <f>(U71/(1-$N$69))*1.23</f>
        <v>7.4151428571428566</v>
      </c>
      <c r="K71" s="582"/>
      <c r="U71" s="186">
        <v>4.22</v>
      </c>
      <c r="V71" s="182" t="s">
        <v>692</v>
      </c>
      <c r="Z71" s="199">
        <v>2.11</v>
      </c>
      <c r="AA71" s="190" t="s">
        <v>693</v>
      </c>
    </row>
    <row r="72" spans="1:67">
      <c r="A72" s="516"/>
      <c r="B72" s="517"/>
      <c r="C72" s="517"/>
      <c r="D72" s="517"/>
      <c r="E72" s="523"/>
      <c r="F72" s="574"/>
      <c r="G72" s="576"/>
      <c r="H72" s="576"/>
      <c r="I72" s="579"/>
      <c r="J72" s="583"/>
      <c r="K72" s="584"/>
      <c r="U72" s="186"/>
      <c r="V72" s="182"/>
    </row>
    <row r="73" spans="1:67">
      <c r="A73" s="516"/>
      <c r="B73" s="517"/>
      <c r="C73" s="517"/>
      <c r="D73" s="517"/>
      <c r="E73" s="523"/>
      <c r="F73" s="574"/>
      <c r="G73" s="576"/>
      <c r="H73" s="576"/>
      <c r="I73" s="579"/>
      <c r="J73" s="583"/>
      <c r="K73" s="584"/>
      <c r="U73" s="186"/>
      <c r="V73" s="182"/>
    </row>
    <row r="74" spans="1:67">
      <c r="A74" s="516"/>
      <c r="B74" s="517"/>
      <c r="C74" s="517"/>
      <c r="D74" s="517"/>
      <c r="E74" s="523"/>
      <c r="F74" s="574"/>
      <c r="G74" s="576"/>
      <c r="H74" s="576"/>
      <c r="I74" s="579"/>
      <c r="J74" s="583"/>
      <c r="K74" s="584"/>
      <c r="U74" s="186"/>
      <c r="V74" s="182"/>
    </row>
    <row r="75" spans="1:67" ht="15.75" thickBot="1">
      <c r="A75" s="524"/>
      <c r="B75" s="525"/>
      <c r="C75" s="525"/>
      <c r="D75" s="525"/>
      <c r="E75" s="526"/>
      <c r="F75" s="575"/>
      <c r="G75" s="577"/>
      <c r="H75" s="577"/>
      <c r="I75" s="580"/>
      <c r="J75" s="585"/>
      <c r="K75" s="586"/>
      <c r="U75" s="186"/>
      <c r="V75" s="182"/>
    </row>
    <row r="76" spans="1:67" ht="15.75" thickBot="1">
      <c r="A76" s="546"/>
      <c r="B76" s="547"/>
      <c r="C76" s="547"/>
      <c r="D76" s="547"/>
      <c r="E76" s="547"/>
      <c r="F76" s="547"/>
      <c r="G76" s="547"/>
      <c r="H76" s="547"/>
      <c r="I76" s="200"/>
      <c r="J76" s="530" t="s">
        <v>573</v>
      </c>
      <c r="K76" s="531"/>
      <c r="M76" s="171" t="s">
        <v>694</v>
      </c>
      <c r="N76" s="172">
        <v>0.3</v>
      </c>
    </row>
    <row r="77" spans="1:67" ht="38.25">
      <c r="A77" s="548"/>
      <c r="B77" s="549"/>
      <c r="C77" s="549"/>
      <c r="D77" s="549"/>
      <c r="E77" s="549"/>
      <c r="F77" s="174" t="s">
        <v>246</v>
      </c>
      <c r="G77" s="174" t="s">
        <v>574</v>
      </c>
      <c r="H77" s="174" t="s">
        <v>575</v>
      </c>
      <c r="I77" s="176" t="s">
        <v>576</v>
      </c>
      <c r="J77" s="532" t="s">
        <v>248</v>
      </c>
      <c r="K77" s="533"/>
    </row>
    <row r="78" spans="1:67">
      <c r="A78" s="548"/>
      <c r="B78" s="549"/>
      <c r="C78" s="549"/>
      <c r="D78" s="549"/>
      <c r="E78" s="549"/>
      <c r="F78" s="574" t="s">
        <v>695</v>
      </c>
      <c r="G78" s="576">
        <v>32</v>
      </c>
      <c r="H78" s="576">
        <v>60</v>
      </c>
      <c r="I78" s="578">
        <v>50</v>
      </c>
      <c r="J78" s="607">
        <f>(U78/(1-$N$76))*1.23</f>
        <v>6.0190928571428568</v>
      </c>
      <c r="K78" s="608"/>
      <c r="L78" s="191"/>
      <c r="U78" s="186">
        <v>3.4255</v>
      </c>
      <c r="V78" s="182" t="s">
        <v>696</v>
      </c>
      <c r="Z78" s="199"/>
      <c r="AA78" s="190" t="s">
        <v>697</v>
      </c>
    </row>
    <row r="79" spans="1:67">
      <c r="A79" s="548"/>
      <c r="B79" s="549"/>
      <c r="C79" s="549"/>
      <c r="D79" s="549"/>
      <c r="E79" s="549"/>
      <c r="F79" s="574"/>
      <c r="G79" s="576"/>
      <c r="H79" s="576"/>
      <c r="I79" s="579"/>
      <c r="J79" s="609"/>
      <c r="K79" s="610"/>
      <c r="L79" s="191"/>
      <c r="M79" s="170">
        <f>(U78/(1-$N$76))*1.23</f>
        <v>6.0190928571428568</v>
      </c>
      <c r="U79" s="185"/>
      <c r="V79" s="185"/>
    </row>
    <row r="80" spans="1:67">
      <c r="A80" s="548"/>
      <c r="B80" s="549"/>
      <c r="C80" s="549"/>
      <c r="D80" s="549"/>
      <c r="E80" s="549"/>
      <c r="F80" s="574"/>
      <c r="G80" s="576"/>
      <c r="H80" s="576"/>
      <c r="I80" s="606"/>
      <c r="J80" s="611"/>
      <c r="K80" s="612"/>
      <c r="U80" s="186"/>
      <c r="V80" s="182"/>
    </row>
    <row r="81" spans="1:27">
      <c r="A81" s="548"/>
      <c r="B81" s="549"/>
      <c r="C81" s="549"/>
      <c r="D81" s="549"/>
      <c r="E81" s="549"/>
      <c r="F81" s="574" t="s">
        <v>698</v>
      </c>
      <c r="G81" s="576">
        <v>96</v>
      </c>
      <c r="H81" s="576">
        <v>150</v>
      </c>
      <c r="I81" s="578">
        <v>50</v>
      </c>
      <c r="J81" s="587">
        <f>(U81/(1-$N$76))*1.23</f>
        <v>8.4694285714285726</v>
      </c>
      <c r="K81" s="588"/>
      <c r="U81" s="186">
        <v>4.82</v>
      </c>
      <c r="V81" s="182" t="s">
        <v>699</v>
      </c>
      <c r="Z81" s="199"/>
      <c r="AA81" s="190" t="s">
        <v>700</v>
      </c>
    </row>
    <row r="82" spans="1:27">
      <c r="A82" s="548"/>
      <c r="B82" s="549"/>
      <c r="C82" s="549"/>
      <c r="D82" s="549"/>
      <c r="E82" s="549"/>
      <c r="F82" s="574"/>
      <c r="G82" s="576"/>
      <c r="H82" s="576"/>
      <c r="I82" s="579"/>
      <c r="J82" s="589"/>
      <c r="K82" s="590"/>
      <c r="U82" s="199"/>
      <c r="V82" s="190"/>
    </row>
    <row r="83" spans="1:27" ht="15.75" thickBot="1">
      <c r="A83" s="550"/>
      <c r="B83" s="551"/>
      <c r="C83" s="551"/>
      <c r="D83" s="551"/>
      <c r="E83" s="551"/>
      <c r="F83" s="575"/>
      <c r="G83" s="577"/>
      <c r="H83" s="577"/>
      <c r="I83" s="580"/>
      <c r="J83" s="591"/>
      <c r="K83" s="592"/>
      <c r="U83" s="199"/>
      <c r="V83" s="190"/>
    </row>
    <row r="84" spans="1:27" ht="15.75" hidden="1" thickBot="1">
      <c r="A84" s="593"/>
      <c r="B84" s="594"/>
      <c r="C84" s="594"/>
      <c r="D84" s="594"/>
      <c r="E84" s="594"/>
      <c r="F84" s="599"/>
      <c r="G84" s="599"/>
      <c r="H84" s="599"/>
      <c r="I84" s="208"/>
      <c r="J84" s="209" t="s">
        <v>409</v>
      </c>
      <c r="K84" s="210" t="s">
        <v>409</v>
      </c>
      <c r="M84" s="171" t="s">
        <v>701</v>
      </c>
      <c r="N84" s="172">
        <v>0.3</v>
      </c>
      <c r="U84" s="199"/>
      <c r="V84" s="190"/>
    </row>
    <row r="85" spans="1:27" ht="39" hidden="1" thickBot="1">
      <c r="A85" s="595"/>
      <c r="B85" s="596"/>
      <c r="C85" s="596"/>
      <c r="D85" s="596"/>
      <c r="E85" s="596"/>
      <c r="F85" s="211" t="s">
        <v>246</v>
      </c>
      <c r="G85" s="211" t="s">
        <v>574</v>
      </c>
      <c r="H85" s="211" t="s">
        <v>575</v>
      </c>
      <c r="I85" s="212" t="s">
        <v>576</v>
      </c>
      <c r="J85" s="211" t="s">
        <v>702</v>
      </c>
      <c r="K85" s="213" t="s">
        <v>248</v>
      </c>
    </row>
    <row r="86" spans="1:27" ht="15.75" hidden="1" thickBot="1">
      <c r="A86" s="595"/>
      <c r="B86" s="596"/>
      <c r="C86" s="596"/>
      <c r="D86" s="596"/>
      <c r="E86" s="596"/>
      <c r="F86" s="600" t="s">
        <v>703</v>
      </c>
      <c r="G86" s="602">
        <v>160</v>
      </c>
      <c r="H86" s="602">
        <v>170</v>
      </c>
      <c r="I86" s="214"/>
      <c r="J86" s="604">
        <f>(U86/(1-$N$84))*1.23</f>
        <v>18.625714285714288</v>
      </c>
      <c r="K86" s="613">
        <f>(Z86/(1-$N$84))*1.23</f>
        <v>18.977142857142859</v>
      </c>
      <c r="U86" s="199">
        <v>10.6</v>
      </c>
      <c r="V86" s="190" t="s">
        <v>704</v>
      </c>
      <c r="Z86" s="199">
        <v>10.8</v>
      </c>
      <c r="AA86" s="190" t="s">
        <v>705</v>
      </c>
    </row>
    <row r="87" spans="1:27" ht="15.75" hidden="1" thickBot="1">
      <c r="A87" s="595"/>
      <c r="B87" s="596"/>
      <c r="C87" s="596"/>
      <c r="D87" s="596"/>
      <c r="E87" s="596"/>
      <c r="F87" s="600"/>
      <c r="G87" s="602"/>
      <c r="H87" s="602"/>
      <c r="I87" s="214"/>
      <c r="J87" s="604"/>
      <c r="K87" s="613"/>
      <c r="U87" s="199"/>
      <c r="V87" s="190"/>
    </row>
    <row r="88" spans="1:27" ht="15.75" hidden="1" thickBot="1">
      <c r="A88" s="595"/>
      <c r="B88" s="596"/>
      <c r="C88" s="596"/>
      <c r="D88" s="596"/>
      <c r="E88" s="596"/>
      <c r="F88" s="600"/>
      <c r="G88" s="602"/>
      <c r="H88" s="602"/>
      <c r="I88" s="214"/>
      <c r="J88" s="604"/>
      <c r="K88" s="613"/>
    </row>
    <row r="89" spans="1:27" ht="15.75" hidden="1" thickBot="1">
      <c r="A89" s="595"/>
      <c r="B89" s="596"/>
      <c r="C89" s="596"/>
      <c r="D89" s="596"/>
      <c r="E89" s="596"/>
      <c r="F89" s="600"/>
      <c r="G89" s="602"/>
      <c r="H89" s="602"/>
      <c r="I89" s="214"/>
      <c r="J89" s="604"/>
      <c r="K89" s="613"/>
    </row>
    <row r="90" spans="1:27" ht="15.75" hidden="1" thickBot="1">
      <c r="A90" s="595"/>
      <c r="B90" s="596"/>
      <c r="C90" s="596"/>
      <c r="D90" s="596"/>
      <c r="E90" s="596"/>
      <c r="F90" s="600"/>
      <c r="G90" s="602"/>
      <c r="H90" s="602"/>
      <c r="I90" s="214"/>
      <c r="J90" s="604"/>
      <c r="K90" s="613"/>
    </row>
    <row r="91" spans="1:27" ht="15.75" hidden="1" thickBot="1">
      <c r="A91" s="597"/>
      <c r="B91" s="598"/>
      <c r="C91" s="598"/>
      <c r="D91" s="598"/>
      <c r="E91" s="598"/>
      <c r="F91" s="601"/>
      <c r="G91" s="603"/>
      <c r="H91" s="603"/>
      <c r="I91" s="215"/>
      <c r="J91" s="605"/>
      <c r="K91" s="614"/>
    </row>
    <row r="92" spans="1:27" ht="15.75" thickBot="1">
      <c r="A92" s="546"/>
      <c r="B92" s="547"/>
      <c r="C92" s="547"/>
      <c r="D92" s="547"/>
      <c r="E92" s="547"/>
      <c r="F92" s="547"/>
      <c r="G92" s="547"/>
      <c r="H92" s="547"/>
      <c r="I92" s="200"/>
      <c r="J92" s="530" t="s">
        <v>573</v>
      </c>
      <c r="K92" s="531"/>
      <c r="M92" s="171" t="s">
        <v>706</v>
      </c>
      <c r="N92" s="172">
        <v>0.3</v>
      </c>
    </row>
    <row r="93" spans="1:27" ht="38.25">
      <c r="A93" s="548"/>
      <c r="B93" s="549"/>
      <c r="C93" s="549"/>
      <c r="D93" s="549"/>
      <c r="E93" s="549"/>
      <c r="F93" s="174" t="s">
        <v>246</v>
      </c>
      <c r="G93" s="174" t="s">
        <v>574</v>
      </c>
      <c r="H93" s="174" t="s">
        <v>575</v>
      </c>
      <c r="I93" s="176" t="s">
        <v>576</v>
      </c>
      <c r="J93" s="216" t="s">
        <v>702</v>
      </c>
      <c r="K93" s="217" t="s">
        <v>707</v>
      </c>
      <c r="U93" s="186">
        <v>3.7570000000000001</v>
      </c>
      <c r="V93" s="182" t="s">
        <v>708</v>
      </c>
    </row>
    <row r="94" spans="1:27">
      <c r="A94" s="548"/>
      <c r="B94" s="549"/>
      <c r="C94" s="549"/>
      <c r="D94" s="549"/>
      <c r="E94" s="549"/>
      <c r="F94" s="574" t="s">
        <v>709</v>
      </c>
      <c r="G94" s="574">
        <v>64</v>
      </c>
      <c r="H94" s="574">
        <v>94</v>
      </c>
      <c r="I94" s="615">
        <v>50</v>
      </c>
      <c r="J94" s="618">
        <f>(U93/(1-$N$92))*1.23</f>
        <v>6.6015857142857142</v>
      </c>
      <c r="K94" s="620">
        <f>(U95/(1-$N$92))*1.23</f>
        <v>6.1851428571428579</v>
      </c>
      <c r="U94" s="186"/>
      <c r="V94" s="182"/>
    </row>
    <row r="95" spans="1:27">
      <c r="A95" s="548"/>
      <c r="B95" s="549"/>
      <c r="C95" s="549"/>
      <c r="D95" s="549"/>
      <c r="E95" s="549"/>
      <c r="F95" s="574"/>
      <c r="G95" s="574"/>
      <c r="H95" s="574"/>
      <c r="I95" s="616"/>
      <c r="J95" s="618"/>
      <c r="K95" s="620"/>
      <c r="U95" s="186">
        <v>3.52</v>
      </c>
      <c r="V95" s="182" t="s">
        <v>710</v>
      </c>
    </row>
    <row r="96" spans="1:27">
      <c r="A96" s="548"/>
      <c r="B96" s="549"/>
      <c r="C96" s="549"/>
      <c r="D96" s="549"/>
      <c r="E96" s="549"/>
      <c r="F96" s="574"/>
      <c r="G96" s="574"/>
      <c r="H96" s="574"/>
      <c r="I96" s="616"/>
      <c r="J96" s="618"/>
      <c r="K96" s="620"/>
    </row>
    <row r="97" spans="1:11">
      <c r="A97" s="548"/>
      <c r="B97" s="549"/>
      <c r="C97" s="549"/>
      <c r="D97" s="549"/>
      <c r="E97" s="549"/>
      <c r="F97" s="574"/>
      <c r="G97" s="574"/>
      <c r="H97" s="574"/>
      <c r="I97" s="616"/>
      <c r="J97" s="618"/>
      <c r="K97" s="620"/>
    </row>
    <row r="98" spans="1:11">
      <c r="A98" s="548"/>
      <c r="B98" s="549"/>
      <c r="C98" s="549"/>
      <c r="D98" s="549"/>
      <c r="E98" s="549"/>
      <c r="F98" s="574"/>
      <c r="G98" s="574"/>
      <c r="H98" s="574"/>
      <c r="I98" s="616"/>
      <c r="J98" s="618"/>
      <c r="K98" s="620"/>
    </row>
    <row r="99" spans="1:11" ht="15.75" thickBot="1">
      <c r="A99" s="550"/>
      <c r="B99" s="551"/>
      <c r="C99" s="551"/>
      <c r="D99" s="551"/>
      <c r="E99" s="551"/>
      <c r="F99" s="575"/>
      <c r="G99" s="575"/>
      <c r="H99" s="575"/>
      <c r="I99" s="617"/>
      <c r="J99" s="619"/>
      <c r="K99" s="621"/>
    </row>
    <row r="100" spans="1:11">
      <c r="F100" s="218"/>
      <c r="G100" s="219"/>
      <c r="H100" s="219"/>
      <c r="I100" s="219"/>
      <c r="J100" s="220"/>
      <c r="K100" s="220"/>
    </row>
    <row r="101" spans="1:11">
      <c r="F101" s="218"/>
      <c r="G101" s="219"/>
      <c r="H101" s="219"/>
      <c r="I101" s="219"/>
      <c r="J101" s="220"/>
      <c r="K101" s="220"/>
    </row>
    <row r="102" spans="1:11">
      <c r="F102" s="218"/>
      <c r="G102" s="219"/>
      <c r="H102" s="219"/>
      <c r="I102" s="219"/>
      <c r="J102" s="220"/>
      <c r="K102" s="220"/>
    </row>
    <row r="103" spans="1:11">
      <c r="F103" s="218"/>
      <c r="G103" s="219"/>
      <c r="H103" s="219"/>
      <c r="I103" s="219"/>
      <c r="J103" s="220"/>
      <c r="K103" s="220"/>
    </row>
    <row r="104" spans="1:11">
      <c r="F104" s="221"/>
      <c r="G104" s="221"/>
      <c r="H104" s="221"/>
      <c r="I104" s="221"/>
      <c r="J104" s="221"/>
      <c r="K104" s="221"/>
    </row>
    <row r="105" spans="1:11">
      <c r="F105" s="221"/>
      <c r="G105" s="221"/>
      <c r="H105" s="221"/>
      <c r="I105" s="221"/>
      <c r="J105" s="218"/>
      <c r="K105" s="218"/>
    </row>
    <row r="106" spans="1:11">
      <c r="F106" s="218"/>
      <c r="G106" s="218"/>
      <c r="H106" s="218"/>
      <c r="I106" s="218"/>
      <c r="J106" s="222"/>
      <c r="K106" s="222"/>
    </row>
    <row r="107" spans="1:11">
      <c r="F107" s="218"/>
      <c r="G107" s="219"/>
      <c r="H107" s="219"/>
      <c r="I107" s="219"/>
      <c r="J107" s="220"/>
      <c r="K107" s="220"/>
    </row>
    <row r="108" spans="1:11">
      <c r="F108" s="218"/>
      <c r="G108" s="219"/>
      <c r="H108" s="219"/>
      <c r="I108" s="219"/>
      <c r="J108" s="220"/>
      <c r="K108" s="220"/>
    </row>
    <row r="109" spans="1:11">
      <c r="F109" s="218"/>
      <c r="G109" s="219"/>
      <c r="H109" s="219"/>
      <c r="I109" s="219"/>
      <c r="J109" s="220"/>
      <c r="K109" s="220"/>
    </row>
    <row r="110" spans="1:11">
      <c r="F110" s="218"/>
      <c r="G110" s="219"/>
      <c r="H110" s="219"/>
      <c r="I110" s="219"/>
      <c r="J110" s="220"/>
      <c r="K110" s="220"/>
    </row>
    <row r="111" spans="1:11">
      <c r="F111" s="218"/>
      <c r="G111" s="219"/>
      <c r="H111" s="219"/>
      <c r="I111" s="219"/>
      <c r="J111" s="220"/>
      <c r="K111" s="220"/>
    </row>
    <row r="112" spans="1:11">
      <c r="F112" s="218"/>
      <c r="G112" s="219"/>
      <c r="H112" s="219"/>
      <c r="I112" s="219"/>
      <c r="J112" s="220"/>
      <c r="K112" s="220"/>
    </row>
    <row r="113" spans="6:11">
      <c r="F113" s="218"/>
      <c r="G113" s="219"/>
      <c r="H113" s="219"/>
      <c r="I113" s="219"/>
      <c r="J113" s="220"/>
      <c r="K113" s="220"/>
    </row>
    <row r="114" spans="6:11">
      <c r="F114" s="218"/>
      <c r="G114" s="219"/>
      <c r="H114" s="219"/>
      <c r="I114" s="219"/>
      <c r="J114" s="220"/>
      <c r="K114" s="220"/>
    </row>
    <row r="115" spans="6:11">
      <c r="F115" s="218"/>
      <c r="G115" s="219"/>
      <c r="H115" s="219"/>
      <c r="I115" s="219"/>
      <c r="J115" s="220"/>
      <c r="K115" s="220"/>
    </row>
    <row r="116" spans="6:11">
      <c r="F116" s="218"/>
      <c r="G116" s="219"/>
      <c r="H116" s="219"/>
      <c r="I116" s="219"/>
      <c r="J116" s="220"/>
      <c r="K116" s="220"/>
    </row>
    <row r="117" spans="6:11">
      <c r="F117" s="218"/>
      <c r="G117" s="219"/>
      <c r="H117" s="219"/>
      <c r="I117" s="219"/>
      <c r="J117" s="220"/>
      <c r="K117" s="220"/>
    </row>
    <row r="118" spans="6:11">
      <c r="F118" s="218"/>
      <c r="G118" s="219"/>
      <c r="H118" s="219"/>
      <c r="I118" s="219"/>
      <c r="J118" s="220"/>
      <c r="K118" s="220"/>
    </row>
    <row r="119" spans="6:11">
      <c r="F119" s="218"/>
      <c r="G119" s="219"/>
      <c r="H119" s="219"/>
      <c r="I119" s="219"/>
      <c r="J119" s="220"/>
      <c r="K119" s="220"/>
    </row>
    <row r="120" spans="6:11">
      <c r="F120" s="218"/>
      <c r="G120" s="219"/>
      <c r="H120" s="219"/>
      <c r="I120" s="219"/>
      <c r="J120" s="220"/>
      <c r="K120" s="220"/>
    </row>
    <row r="121" spans="6:11">
      <c r="F121" s="221"/>
      <c r="G121" s="221"/>
      <c r="H121" s="221"/>
      <c r="I121" s="221"/>
      <c r="J121" s="221"/>
      <c r="K121" s="221"/>
    </row>
    <row r="122" spans="6:11">
      <c r="F122" s="221"/>
      <c r="G122" s="221"/>
      <c r="H122" s="221"/>
      <c r="I122" s="221"/>
      <c r="J122" s="218"/>
      <c r="K122" s="218"/>
    </row>
    <row r="123" spans="6:11">
      <c r="F123" s="218"/>
      <c r="G123" s="218"/>
      <c r="H123" s="218"/>
      <c r="I123" s="218"/>
      <c r="J123" s="222"/>
      <c r="K123" s="222"/>
    </row>
    <row r="124" spans="6:11">
      <c r="F124" s="218"/>
      <c r="G124" s="218"/>
      <c r="H124" s="219"/>
      <c r="I124" s="219"/>
      <c r="J124" s="220"/>
      <c r="K124" s="220"/>
    </row>
    <row r="125" spans="6:11">
      <c r="F125" s="218"/>
      <c r="G125" s="218"/>
      <c r="H125" s="219"/>
      <c r="I125" s="219"/>
      <c r="J125" s="220"/>
      <c r="K125" s="220"/>
    </row>
    <row r="126" spans="6:11">
      <c r="F126" s="218"/>
      <c r="G126" s="218"/>
      <c r="H126" s="219"/>
      <c r="I126" s="219"/>
      <c r="J126" s="220"/>
      <c r="K126" s="220"/>
    </row>
    <row r="127" spans="6:11">
      <c r="F127" s="218"/>
      <c r="G127" s="219"/>
      <c r="H127" s="219"/>
      <c r="I127" s="219"/>
      <c r="J127" s="220"/>
      <c r="K127" s="220"/>
    </row>
    <row r="128" spans="6:11">
      <c r="F128" s="218"/>
      <c r="G128" s="219"/>
      <c r="H128" s="219"/>
      <c r="I128" s="219"/>
      <c r="J128" s="220"/>
      <c r="K128" s="220"/>
    </row>
    <row r="129" spans="6:11">
      <c r="F129" s="218"/>
      <c r="G129" s="219"/>
      <c r="H129" s="219"/>
      <c r="I129" s="219"/>
      <c r="J129" s="220"/>
      <c r="K129" s="220"/>
    </row>
    <row r="130" spans="6:11">
      <c r="F130" s="218"/>
      <c r="G130" s="219"/>
      <c r="H130" s="219"/>
      <c r="I130" s="219"/>
      <c r="J130" s="220"/>
      <c r="K130" s="220"/>
    </row>
    <row r="131" spans="6:11">
      <c r="F131" s="221"/>
      <c r="G131" s="221"/>
      <c r="H131" s="221"/>
      <c r="I131" s="221"/>
      <c r="J131" s="221"/>
      <c r="K131" s="221"/>
    </row>
    <row r="132" spans="6:11">
      <c r="F132" s="221"/>
      <c r="G132" s="221"/>
      <c r="H132" s="221"/>
      <c r="I132" s="221"/>
      <c r="J132" s="221"/>
      <c r="K132" s="221"/>
    </row>
    <row r="133" spans="6:11">
      <c r="F133" s="221"/>
      <c r="G133" s="221"/>
      <c r="H133" s="221"/>
      <c r="I133" s="221"/>
      <c r="J133" s="221"/>
      <c r="K133" s="221"/>
    </row>
    <row r="134" spans="6:11">
      <c r="F134" s="221"/>
      <c r="G134" s="221"/>
      <c r="H134" s="221"/>
      <c r="I134" s="221"/>
      <c r="J134" s="218"/>
      <c r="K134" s="218"/>
    </row>
    <row r="135" spans="6:11">
      <c r="F135" s="218"/>
      <c r="G135" s="218"/>
      <c r="H135" s="218"/>
      <c r="I135" s="218"/>
      <c r="J135" s="222"/>
      <c r="K135" s="222"/>
    </row>
    <row r="136" spans="6:11">
      <c r="F136" s="218"/>
      <c r="G136" s="218"/>
      <c r="H136" s="219"/>
      <c r="I136" s="219"/>
      <c r="J136" s="220"/>
      <c r="K136" s="220"/>
    </row>
    <row r="137" spans="6:11">
      <c r="F137" s="218"/>
      <c r="G137" s="218"/>
      <c r="H137" s="219"/>
      <c r="I137" s="219"/>
      <c r="J137" s="220"/>
      <c r="K137" s="220"/>
    </row>
    <row r="138" spans="6:11">
      <c r="F138" s="221"/>
      <c r="G138" s="221"/>
      <c r="H138" s="221"/>
      <c r="I138" s="221"/>
      <c r="J138" s="221"/>
      <c r="K138" s="221"/>
    </row>
    <row r="139" spans="6:11">
      <c r="F139" s="221"/>
      <c r="G139" s="221"/>
      <c r="H139" s="221"/>
      <c r="I139" s="221"/>
      <c r="J139" s="221"/>
      <c r="K139" s="221"/>
    </row>
    <row r="140" spans="6:11">
      <c r="F140" s="221"/>
      <c r="G140" s="221"/>
      <c r="H140" s="221"/>
      <c r="I140" s="221"/>
      <c r="J140" s="221"/>
      <c r="K140" s="221"/>
    </row>
    <row r="141" spans="6:11">
      <c r="F141" s="221"/>
      <c r="G141" s="221"/>
      <c r="H141" s="221"/>
      <c r="I141" s="221"/>
      <c r="J141" s="218"/>
      <c r="K141" s="218"/>
    </row>
    <row r="142" spans="6:11">
      <c r="F142" s="218"/>
      <c r="G142" s="218"/>
      <c r="H142" s="218"/>
      <c r="I142" s="218"/>
      <c r="J142" s="222"/>
      <c r="K142" s="222"/>
    </row>
    <row r="143" spans="6:11">
      <c r="F143" s="218"/>
      <c r="G143" s="218"/>
      <c r="H143" s="219"/>
      <c r="I143" s="219"/>
      <c r="J143" s="220"/>
      <c r="K143" s="220"/>
    </row>
    <row r="144" spans="6:11">
      <c r="F144" s="221"/>
      <c r="G144" s="221"/>
      <c r="H144" s="221"/>
      <c r="I144" s="221"/>
      <c r="J144" s="221"/>
      <c r="K144" s="221"/>
    </row>
  </sheetData>
  <sheetProtection password="D958" sheet="1" objects="1" scenarios="1"/>
  <protectedRanges>
    <protectedRange sqref="AZ44 BB44 AZ20 BB20 AZ56 BB56" name="Rozstęp1"/>
  </protectedRanges>
  <mergeCells count="153">
    <mergeCell ref="BM56:BO67"/>
    <mergeCell ref="AW56:AY67"/>
    <mergeCell ref="AZ56:BA67"/>
    <mergeCell ref="BB56:BC67"/>
    <mergeCell ref="BD56:BF67"/>
    <mergeCell ref="BG56:BI67"/>
    <mergeCell ref="BJ56:BL67"/>
    <mergeCell ref="BM32:BO43"/>
    <mergeCell ref="AW44:AY55"/>
    <mergeCell ref="AZ44:BA55"/>
    <mergeCell ref="BB44:BC55"/>
    <mergeCell ref="BD44:BF55"/>
    <mergeCell ref="BG44:BI55"/>
    <mergeCell ref="BJ44:BL55"/>
    <mergeCell ref="BM44:BO55"/>
    <mergeCell ref="AW32:AY43"/>
    <mergeCell ref="AZ32:BA43"/>
    <mergeCell ref="BB32:BC43"/>
    <mergeCell ref="BD32:BF43"/>
    <mergeCell ref="BG32:BI43"/>
    <mergeCell ref="BJ32:BL43"/>
    <mergeCell ref="BM8:BO19"/>
    <mergeCell ref="AW20:AY31"/>
    <mergeCell ref="AZ20:BA31"/>
    <mergeCell ref="BB20:BC31"/>
    <mergeCell ref="BD20:BF31"/>
    <mergeCell ref="BG20:BI31"/>
    <mergeCell ref="BJ20:BL31"/>
    <mergeCell ref="BM20:BO31"/>
    <mergeCell ref="AW8:AY19"/>
    <mergeCell ref="AZ8:BA19"/>
    <mergeCell ref="BB8:BC19"/>
    <mergeCell ref="BD8:BF19"/>
    <mergeCell ref="BG8:BI19"/>
    <mergeCell ref="BJ8:BL19"/>
    <mergeCell ref="AW5:AY7"/>
    <mergeCell ref="AZ5:BA6"/>
    <mergeCell ref="BB5:BC6"/>
    <mergeCell ref="BD5:BO6"/>
    <mergeCell ref="AZ7:BA7"/>
    <mergeCell ref="BB7:BC7"/>
    <mergeCell ref="BD7:BF7"/>
    <mergeCell ref="BG7:BI7"/>
    <mergeCell ref="BJ7:BL7"/>
    <mergeCell ref="BM7:BO7"/>
    <mergeCell ref="A92:E99"/>
    <mergeCell ref="F92:H92"/>
    <mergeCell ref="J92:K92"/>
    <mergeCell ref="F94:F99"/>
    <mergeCell ref="G94:G99"/>
    <mergeCell ref="H94:H99"/>
    <mergeCell ref="I94:I99"/>
    <mergeCell ref="J94:J99"/>
    <mergeCell ref="K94:K99"/>
    <mergeCell ref="G81:G83"/>
    <mergeCell ref="H81:H83"/>
    <mergeCell ref="I81:I83"/>
    <mergeCell ref="J81:K83"/>
    <mergeCell ref="A84:E91"/>
    <mergeCell ref="F84:H84"/>
    <mergeCell ref="F86:F91"/>
    <mergeCell ref="G86:G91"/>
    <mergeCell ref="H86:H91"/>
    <mergeCell ref="J86:J91"/>
    <mergeCell ref="A76:E83"/>
    <mergeCell ref="F76:H76"/>
    <mergeCell ref="J76:K76"/>
    <mergeCell ref="J77:K77"/>
    <mergeCell ref="F78:F80"/>
    <mergeCell ref="G78:G80"/>
    <mergeCell ref="H78:H80"/>
    <mergeCell ref="I78:I80"/>
    <mergeCell ref="J78:K80"/>
    <mergeCell ref="F81:F83"/>
    <mergeCell ref="K86:K91"/>
    <mergeCell ref="A69:E75"/>
    <mergeCell ref="F69:H69"/>
    <mergeCell ref="J69:K69"/>
    <mergeCell ref="J70:K70"/>
    <mergeCell ref="F71:F75"/>
    <mergeCell ref="G71:G75"/>
    <mergeCell ref="H71:H75"/>
    <mergeCell ref="I71:I75"/>
    <mergeCell ref="J71:K75"/>
    <mergeCell ref="A61:E68"/>
    <mergeCell ref="F61:H61"/>
    <mergeCell ref="J61:K61"/>
    <mergeCell ref="J62:K62"/>
    <mergeCell ref="J63:K63"/>
    <mergeCell ref="J64:K64"/>
    <mergeCell ref="J65:K65"/>
    <mergeCell ref="J66:K66"/>
    <mergeCell ref="J67:K67"/>
    <mergeCell ref="A52:E60"/>
    <mergeCell ref="F52:H52"/>
    <mergeCell ref="J52:K52"/>
    <mergeCell ref="J53:K53"/>
    <mergeCell ref="J54:K54"/>
    <mergeCell ref="J55:K55"/>
    <mergeCell ref="J56:K56"/>
    <mergeCell ref="J57:K57"/>
    <mergeCell ref="F58:K60"/>
    <mergeCell ref="J40:K40"/>
    <mergeCell ref="A41:E51"/>
    <mergeCell ref="F41:I41"/>
    <mergeCell ref="J41:K41"/>
    <mergeCell ref="J42:K42"/>
    <mergeCell ref="J43:K43"/>
    <mergeCell ref="J44:K44"/>
    <mergeCell ref="J45:K45"/>
    <mergeCell ref="J46:K46"/>
    <mergeCell ref="J47:K47"/>
    <mergeCell ref="A32:E40"/>
    <mergeCell ref="F32:I32"/>
    <mergeCell ref="J32:K32"/>
    <mergeCell ref="J33:K33"/>
    <mergeCell ref="J34:K34"/>
    <mergeCell ref="J35:K35"/>
    <mergeCell ref="J36:K36"/>
    <mergeCell ref="J37:K37"/>
    <mergeCell ref="J38:K38"/>
    <mergeCell ref="J39:K39"/>
    <mergeCell ref="F48:K51"/>
    <mergeCell ref="A24:E31"/>
    <mergeCell ref="F24:I24"/>
    <mergeCell ref="J24:K24"/>
    <mergeCell ref="J25:K25"/>
    <mergeCell ref="J26:K26"/>
    <mergeCell ref="J27:K27"/>
    <mergeCell ref="J28:K28"/>
    <mergeCell ref="F29:K31"/>
    <mergeCell ref="J18:K18"/>
    <mergeCell ref="J19:K19"/>
    <mergeCell ref="J20:K20"/>
    <mergeCell ref="J21:K21"/>
    <mergeCell ref="J22:K22"/>
    <mergeCell ref="J23:K23"/>
    <mergeCell ref="J12:K12"/>
    <mergeCell ref="J13:K13"/>
    <mergeCell ref="J14:K14"/>
    <mergeCell ref="J15:K15"/>
    <mergeCell ref="J16:K16"/>
    <mergeCell ref="J17:K17"/>
    <mergeCell ref="A1:K5"/>
    <mergeCell ref="A6:E6"/>
    <mergeCell ref="F6:K6"/>
    <mergeCell ref="A7:E23"/>
    <mergeCell ref="F7:I7"/>
    <mergeCell ref="J7:K7"/>
    <mergeCell ref="J8:K8"/>
    <mergeCell ref="J9:K9"/>
    <mergeCell ref="J10:K10"/>
    <mergeCell ref="J11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1"/>
  <sheetViews>
    <sheetView workbookViewId="0"/>
  </sheetViews>
  <sheetFormatPr defaultRowHeight="14.25"/>
  <cols>
    <col min="1" max="1" width="15" customWidth="1"/>
    <col min="2" max="2" width="14.75" customWidth="1"/>
    <col min="3" max="3" width="17.125" customWidth="1"/>
    <col min="4" max="4" width="20.125" customWidth="1"/>
    <col min="5" max="5" width="18.875" customWidth="1"/>
  </cols>
  <sheetData>
    <row r="1" spans="1:7">
      <c r="A1" s="362" t="s">
        <v>1264</v>
      </c>
    </row>
    <row r="2" spans="1:7">
      <c r="A2" t="s">
        <v>854</v>
      </c>
      <c r="B2">
        <v>1</v>
      </c>
      <c r="C2">
        <v>2</v>
      </c>
      <c r="D2">
        <v>3</v>
      </c>
      <c r="E2">
        <v>4</v>
      </c>
      <c r="F2">
        <v>0</v>
      </c>
    </row>
    <row r="3" spans="1:7">
      <c r="A3" s="243" t="s">
        <v>0</v>
      </c>
      <c r="B3">
        <v>27.630944835656223</v>
      </c>
      <c r="C3">
        <v>32.845603588468343</v>
      </c>
      <c r="D3">
        <v>34.598368515713503</v>
      </c>
      <c r="E3">
        <v>37.94860032170061</v>
      </c>
      <c r="F3">
        <v>0</v>
      </c>
      <c r="G3">
        <v>2</v>
      </c>
    </row>
    <row r="4" spans="1:7">
      <c r="A4" s="243" t="s">
        <v>1</v>
      </c>
      <c r="B4">
        <v>32.385979065079468</v>
      </c>
      <c r="C4">
        <v>38.465344466429308</v>
      </c>
      <c r="D4">
        <v>40.475638058173658</v>
      </c>
      <c r="E4">
        <v>44.381412969491926</v>
      </c>
      <c r="F4">
        <v>0</v>
      </c>
      <c r="G4">
        <v>3</v>
      </c>
    </row>
    <row r="5" spans="1:7">
      <c r="A5" s="243" t="s">
        <v>2</v>
      </c>
      <c r="B5">
        <v>34.624725773573893</v>
      </c>
      <c r="C5">
        <v>41.058095244999166</v>
      </c>
      <c r="D5">
        <v>43.178276946035616</v>
      </c>
      <c r="E5">
        <v>47.311486815466139</v>
      </c>
      <c r="F5">
        <v>0</v>
      </c>
      <c r="G5">
        <v>4</v>
      </c>
    </row>
    <row r="6" spans="1:7">
      <c r="A6" s="243" t="s">
        <v>3</v>
      </c>
      <c r="B6">
        <v>36.792038776895275</v>
      </c>
      <c r="C6">
        <v>43.53908111466783</v>
      </c>
      <c r="D6">
        <v>45.759434166342402</v>
      </c>
      <c r="E6">
        <v>50.094167637474598</v>
      </c>
      <c r="F6">
        <v>0</v>
      </c>
      <c r="G6">
        <v>5</v>
      </c>
    </row>
    <row r="7" spans="1:7">
      <c r="A7" s="243" t="s">
        <v>4</v>
      </c>
      <c r="B7">
        <v>40.956199573773915</v>
      </c>
      <c r="C7">
        <v>48.234343622082299</v>
      </c>
      <c r="D7">
        <v>50.631851871344708</v>
      </c>
      <c r="E7">
        <v>55.307799202711152</v>
      </c>
      <c r="F7">
        <v>0</v>
      </c>
      <c r="G7">
        <v>6</v>
      </c>
    </row>
    <row r="8" spans="1:7">
      <c r="A8" s="243" t="s">
        <v>5</v>
      </c>
      <c r="B8">
        <v>49.612761266217568</v>
      </c>
      <c r="C8">
        <v>56.852601926977684</v>
      </c>
      <c r="D8">
        <v>59.589709967358829</v>
      </c>
      <c r="E8">
        <v>64.241048741708553</v>
      </c>
      <c r="F8">
        <v>0</v>
      </c>
      <c r="G8">
        <v>7</v>
      </c>
    </row>
    <row r="9" spans="1:7">
      <c r="A9" s="243" t="s">
        <v>6</v>
      </c>
      <c r="B9">
        <v>53.609674697595878</v>
      </c>
      <c r="C9">
        <v>61.286189829612425</v>
      </c>
      <c r="D9">
        <v>64.177703270659322</v>
      </c>
      <c r="E9">
        <v>69.109589780117702</v>
      </c>
      <c r="F9">
        <v>0</v>
      </c>
      <c r="G9">
        <v>8</v>
      </c>
    </row>
    <row r="10" spans="1:7">
      <c r="A10" s="243" t="s">
        <v>7</v>
      </c>
      <c r="B10">
        <v>57.475088400495736</v>
      </c>
      <c r="C10">
        <v>65.514033747130895</v>
      </c>
      <c r="D10">
        <v>68.542065358696462</v>
      </c>
      <c r="E10">
        <v>73.706800322871317</v>
      </c>
      <c r="F10">
        <v>0</v>
      </c>
      <c r="G10">
        <v>9</v>
      </c>
    </row>
    <row r="11" spans="1:7">
      <c r="A11" s="243" t="s">
        <v>8</v>
      </c>
      <c r="B11">
        <v>61.239911523265953</v>
      </c>
      <c r="C11">
        <v>69.584494017850275</v>
      </c>
      <c r="D11">
        <v>72.735360981892043</v>
      </c>
      <c r="E11">
        <v>78.096456886003423</v>
      </c>
      <c r="F11">
        <v>0</v>
      </c>
      <c r="G11">
        <v>10</v>
      </c>
    </row>
    <row r="12" spans="1:7">
      <c r="A12" s="243" t="s">
        <v>9</v>
      </c>
      <c r="B12">
        <v>64.926070076166368</v>
      </c>
      <c r="C12">
        <v>73.531875995711232</v>
      </c>
      <c r="D12">
        <v>76.794877976327641</v>
      </c>
      <c r="E12">
        <v>82.323800591304746</v>
      </c>
      <c r="F12">
        <v>0</v>
      </c>
      <c r="G12">
        <v>11</v>
      </c>
    </row>
    <row r="13" spans="1:7">
      <c r="A13" s="243" t="s">
        <v>10</v>
      </c>
      <c r="B13">
        <v>57.183991598427326</v>
      </c>
      <c r="C13">
        <v>65.058584775447471</v>
      </c>
      <c r="D13">
        <v>68.04701998971305</v>
      </c>
      <c r="E13">
        <v>73.106164561087937</v>
      </c>
      <c r="F13">
        <v>0</v>
      </c>
      <c r="G13">
        <v>12</v>
      </c>
    </row>
    <row r="14" spans="1:7">
      <c r="A14" s="243" t="s">
        <v>11</v>
      </c>
      <c r="B14">
        <v>60.960975208108088</v>
      </c>
      <c r="C14">
        <v>69.148071298668512</v>
      </c>
      <c r="D14">
        <v>72.260995993754008</v>
      </c>
      <c r="E14">
        <v>77.52091251398204</v>
      </c>
      <c r="F14">
        <v>0</v>
      </c>
      <c r="G14">
        <v>13</v>
      </c>
    </row>
    <row r="15" spans="1:7">
      <c r="A15" s="243" t="s">
        <v>12</v>
      </c>
      <c r="B15">
        <v>64.658936762921684</v>
      </c>
      <c r="C15">
        <v>73.11392020933647</v>
      </c>
      <c r="D15">
        <v>76.340585422499103</v>
      </c>
      <c r="E15">
        <v>81.772609990932807</v>
      </c>
      <c r="F15">
        <v>0</v>
      </c>
      <c r="G15">
        <v>14</v>
      </c>
    </row>
    <row r="16" spans="1:7">
      <c r="A16" s="243" t="s">
        <v>13</v>
      </c>
      <c r="B16">
        <v>83.680193879603422</v>
      </c>
      <c r="C16">
        <v>101.05454025065407</v>
      </c>
      <c r="D16">
        <v>106.47929488130323</v>
      </c>
      <c r="E16">
        <v>117.641691229701</v>
      </c>
      <c r="F16">
        <v>0</v>
      </c>
      <c r="G16">
        <v>15</v>
      </c>
    </row>
    <row r="17" spans="1:7">
      <c r="A17" s="243" t="s">
        <v>14</v>
      </c>
      <c r="B17">
        <v>87.623421351395862</v>
      </c>
      <c r="C17">
        <v>105.40413130099266</v>
      </c>
      <c r="D17">
        <v>110.97598870799123</v>
      </c>
      <c r="E17">
        <v>122.39945912665407</v>
      </c>
      <c r="F17">
        <v>0</v>
      </c>
      <c r="G17">
        <v>16</v>
      </c>
    </row>
    <row r="18" spans="1:7">
      <c r="A18" s="244" t="s">
        <v>15</v>
      </c>
      <c r="B18">
        <v>34.440953638113271</v>
      </c>
      <c r="C18">
        <v>39.63707029188032</v>
      </c>
      <c r="D18">
        <v>41.529523980741693</v>
      </c>
      <c r="E18">
        <v>44.867843151038677</v>
      </c>
      <c r="F18">
        <v>0</v>
      </c>
      <c r="G18">
        <v>17</v>
      </c>
    </row>
    <row r="19" spans="1:7">
      <c r="A19" s="244" t="s">
        <v>16</v>
      </c>
      <c r="B19">
        <v>40.258953143157719</v>
      </c>
      <c r="C19">
        <v>46.317359338592738</v>
      </c>
      <c r="D19">
        <v>48.515959352674429</v>
      </c>
      <c r="E19">
        <v>52.408268723558976</v>
      </c>
      <c r="F19">
        <v>0</v>
      </c>
      <c r="G19">
        <v>18</v>
      </c>
    </row>
    <row r="20" spans="1:7">
      <c r="A20" s="244" t="s">
        <v>17</v>
      </c>
      <c r="B20">
        <v>43.029666056882704</v>
      </c>
      <c r="C20">
        <v>49.441140789321459</v>
      </c>
      <c r="D20">
        <v>51.774003520239035</v>
      </c>
      <c r="E20">
        <v>55.893146802685933</v>
      </c>
      <c r="F20">
        <v>0</v>
      </c>
      <c r="G20">
        <v>19</v>
      </c>
    </row>
    <row r="21" spans="1:7">
      <c r="A21" s="244" t="s">
        <v>18</v>
      </c>
      <c r="B21">
        <v>45.729180492416504</v>
      </c>
      <c r="C21">
        <v>52.453525366408186</v>
      </c>
      <c r="D21">
        <v>54.910966052221362</v>
      </c>
      <c r="E21">
        <v>59.231117214389833</v>
      </c>
      <c r="F21">
        <v>0</v>
      </c>
      <c r="G21">
        <v>20</v>
      </c>
    </row>
    <row r="22" spans="1:7">
      <c r="A22" s="244" t="s">
        <v>19</v>
      </c>
      <c r="B22">
        <v>45.75341191268334</v>
      </c>
      <c r="C22">
        <v>53.007555535136227</v>
      </c>
      <c r="D22">
        <v>55.691037503581967</v>
      </c>
      <c r="E22">
        <v>60.3515654194373</v>
      </c>
      <c r="F22">
        <v>0</v>
      </c>
      <c r="G22">
        <v>21</v>
      </c>
    </row>
    <row r="23" spans="1:7">
      <c r="A23" s="245" t="s">
        <v>20</v>
      </c>
      <c r="B23">
        <v>35.406958325395195</v>
      </c>
      <c r="C23">
        <v>41.148477625584157</v>
      </c>
      <c r="D23">
        <v>43.172331952032323</v>
      </c>
      <c r="E23">
        <v>46.861052822560765</v>
      </c>
      <c r="F23">
        <v>0</v>
      </c>
      <c r="G23">
        <v>22</v>
      </c>
    </row>
    <row r="24" spans="1:7">
      <c r="A24" s="245" t="s">
        <v>21</v>
      </c>
      <c r="B24">
        <v>41.643266503689695</v>
      </c>
      <c r="C24">
        <v>48.48325086354928</v>
      </c>
      <c r="D24">
        <v>50.870151887541851</v>
      </c>
      <c r="E24">
        <v>55.264597284855384</v>
      </c>
      <c r="F24">
        <v>0</v>
      </c>
      <c r="G24">
        <v>23</v>
      </c>
    </row>
    <row r="25" spans="1:7">
      <c r="A25" s="245" t="s">
        <v>22</v>
      </c>
      <c r="B25">
        <v>44.609909513530731</v>
      </c>
      <c r="C25">
        <v>51.913583812486905</v>
      </c>
      <c r="D25">
        <v>54.461398914215614</v>
      </c>
      <c r="E25">
        <v>59.15374851882553</v>
      </c>
      <c r="F25">
        <v>0</v>
      </c>
      <c r="G25">
        <v>24</v>
      </c>
    </row>
    <row r="26" spans="1:7">
      <c r="A26" s="245" t="s">
        <v>23</v>
      </c>
      <c r="B26">
        <v>47.495485670737374</v>
      </c>
      <c r="C26">
        <v>55.217079865905248</v>
      </c>
      <c r="D26">
        <v>57.91478193932852</v>
      </c>
      <c r="E26">
        <v>62.875630135123949</v>
      </c>
      <c r="F26">
        <v>0</v>
      </c>
      <c r="G26">
        <v>25</v>
      </c>
    </row>
    <row r="27" spans="1:7">
      <c r="A27" s="245" t="s">
        <v>24</v>
      </c>
      <c r="B27">
        <v>47.862267854439189</v>
      </c>
      <c r="C27">
        <v>56.307063682516969</v>
      </c>
      <c r="D27">
        <v>59.277402452977938</v>
      </c>
      <c r="E27">
        <v>64.7028818408739</v>
      </c>
      <c r="F27">
        <v>0</v>
      </c>
      <c r="G27">
        <v>26</v>
      </c>
    </row>
    <row r="28" spans="1:7">
      <c r="A28" s="246" t="s">
        <v>25</v>
      </c>
      <c r="B28">
        <v>35.406958325395195</v>
      </c>
      <c r="C28">
        <v>41.148477625584157</v>
      </c>
      <c r="D28">
        <v>43.172331952032323</v>
      </c>
      <c r="E28">
        <v>46.861052822560765</v>
      </c>
      <c r="F28">
        <v>0</v>
      </c>
      <c r="G28">
        <v>27</v>
      </c>
    </row>
    <row r="29" spans="1:7">
      <c r="A29" s="246" t="s">
        <v>26</v>
      </c>
      <c r="B29">
        <v>41.643266503689695</v>
      </c>
      <c r="C29">
        <v>48.48325086354928</v>
      </c>
      <c r="D29">
        <v>50.870151887541851</v>
      </c>
      <c r="E29">
        <v>55.264597284855384</v>
      </c>
      <c r="F29">
        <v>0</v>
      </c>
      <c r="G29">
        <v>28</v>
      </c>
    </row>
    <row r="30" spans="1:7">
      <c r="A30" s="246" t="s">
        <v>27</v>
      </c>
      <c r="B30">
        <v>44.609909513530731</v>
      </c>
      <c r="C30">
        <v>51.913583812486905</v>
      </c>
      <c r="D30">
        <v>54.461398914215614</v>
      </c>
      <c r="E30">
        <v>59.15374851882553</v>
      </c>
      <c r="F30">
        <v>0</v>
      </c>
      <c r="G30">
        <v>29</v>
      </c>
    </row>
    <row r="31" spans="1:7">
      <c r="A31" s="246" t="s">
        <v>28</v>
      </c>
      <c r="B31">
        <v>47.495485670737374</v>
      </c>
      <c r="C31">
        <v>55.217079865905248</v>
      </c>
      <c r="D31">
        <v>57.91478193932852</v>
      </c>
      <c r="E31">
        <v>62.875630135123949</v>
      </c>
      <c r="F31">
        <v>0</v>
      </c>
      <c r="G31">
        <v>30</v>
      </c>
    </row>
    <row r="32" spans="1:7">
      <c r="A32" s="246" t="s">
        <v>29</v>
      </c>
      <c r="B32">
        <v>47.862267854439189</v>
      </c>
      <c r="C32">
        <v>56.307063682516969</v>
      </c>
      <c r="D32">
        <v>59.277402452977938</v>
      </c>
      <c r="E32">
        <v>64.7028818408739</v>
      </c>
      <c r="F32">
        <v>0</v>
      </c>
      <c r="G32">
        <v>31</v>
      </c>
    </row>
    <row r="33" spans="1:7">
      <c r="A33" s="244" t="s">
        <v>30</v>
      </c>
      <c r="B33">
        <v>54.15220400821552</v>
      </c>
      <c r="C33">
        <v>61.375679357052725</v>
      </c>
      <c r="D33">
        <v>64.330244599511857</v>
      </c>
      <c r="E33">
        <v>68.971069246069533</v>
      </c>
      <c r="F33">
        <v>0</v>
      </c>
      <c r="G33">
        <v>32</v>
      </c>
    </row>
    <row r="34" spans="1:7">
      <c r="A34" s="244" t="s">
        <v>31</v>
      </c>
      <c r="B34">
        <v>58.339811769051451</v>
      </c>
      <c r="C34">
        <v>65.998125482236404</v>
      </c>
      <c r="D34">
        <v>69.155853762970736</v>
      </c>
      <c r="E34">
        <v>74.076046511595621</v>
      </c>
      <c r="F34">
        <v>0</v>
      </c>
      <c r="G34">
        <v>33</v>
      </c>
    </row>
    <row r="35" spans="1:7">
      <c r="A35" s="244" t="s">
        <v>32</v>
      </c>
      <c r="B35">
        <v>62.396567997900071</v>
      </c>
      <c r="C35">
        <v>70.415841788118172</v>
      </c>
      <c r="D35">
        <v>73.758934047807671</v>
      </c>
      <c r="E35">
        <v>78.911030740313038</v>
      </c>
      <c r="F35">
        <v>0</v>
      </c>
      <c r="G35">
        <v>34</v>
      </c>
    </row>
    <row r="36" spans="1:7">
      <c r="A36" s="244" t="s">
        <v>33</v>
      </c>
      <c r="B36">
        <v>66.353208858244173</v>
      </c>
      <c r="C36">
        <v>74.67691796153855</v>
      </c>
      <c r="D36">
        <v>78.191756022728285</v>
      </c>
      <c r="E36">
        <v>83.539441519234231</v>
      </c>
      <c r="F36">
        <v>0</v>
      </c>
      <c r="G36">
        <v>35</v>
      </c>
    </row>
    <row r="37" spans="1:7">
      <c r="A37" s="244" t="s">
        <v>879</v>
      </c>
      <c r="B37">
        <v>31.716958325395197</v>
      </c>
      <c r="C37">
        <v>37.458477625584159</v>
      </c>
      <c r="D37">
        <v>39.482331952032318</v>
      </c>
      <c r="E37">
        <v>43.171052822560767</v>
      </c>
      <c r="F37">
        <v>0</v>
      </c>
      <c r="G37">
        <v>36</v>
      </c>
    </row>
    <row r="38" spans="1:7">
      <c r="A38" s="244" t="s">
        <v>880</v>
      </c>
      <c r="B38">
        <v>37.95326650368969</v>
      </c>
      <c r="C38">
        <v>44.793250863549282</v>
      </c>
      <c r="D38">
        <v>47.180151887541854</v>
      </c>
      <c r="E38">
        <v>51.574597284855379</v>
      </c>
      <c r="F38">
        <v>0</v>
      </c>
      <c r="G38">
        <v>37</v>
      </c>
    </row>
    <row r="39" spans="1:7">
      <c r="A39" s="244" t="s">
        <v>881</v>
      </c>
      <c r="B39">
        <v>40.919909513530733</v>
      </c>
      <c r="C39">
        <v>48.223583812486908</v>
      </c>
      <c r="D39">
        <v>50.771398914215617</v>
      </c>
      <c r="E39">
        <v>55.463748518825525</v>
      </c>
      <c r="F39">
        <v>0</v>
      </c>
      <c r="G39">
        <v>38</v>
      </c>
    </row>
    <row r="40" spans="1:7">
      <c r="A40" s="244" t="s">
        <v>882</v>
      </c>
      <c r="B40">
        <v>43.805485670737376</v>
      </c>
      <c r="C40">
        <v>51.52707986590525</v>
      </c>
      <c r="D40">
        <v>54.224781939328516</v>
      </c>
      <c r="E40">
        <v>59.185630135123937</v>
      </c>
      <c r="F40">
        <v>0</v>
      </c>
      <c r="G40">
        <v>39</v>
      </c>
    </row>
    <row r="41" spans="1:7">
      <c r="A41" s="244" t="s">
        <v>883</v>
      </c>
      <c r="B41">
        <v>44.172267854439191</v>
      </c>
      <c r="C41">
        <v>52.617063682516957</v>
      </c>
      <c r="D41">
        <v>55.58740245297794</v>
      </c>
      <c r="E41">
        <v>61.012881840873881</v>
      </c>
      <c r="F41">
        <v>0</v>
      </c>
      <c r="G41">
        <v>40</v>
      </c>
    </row>
    <row r="42" spans="1:7">
      <c r="A42" s="244" t="s">
        <v>884</v>
      </c>
      <c r="B42">
        <v>48.659434645405078</v>
      </c>
      <c r="C42">
        <v>57.708198749872913</v>
      </c>
      <c r="D42">
        <v>60.922448029167136</v>
      </c>
      <c r="E42">
        <v>66.735955440618426</v>
      </c>
      <c r="F42">
        <v>0</v>
      </c>
      <c r="G42">
        <v>41</v>
      </c>
    </row>
    <row r="43" spans="1:7">
      <c r="A43" s="244" t="s">
        <v>885</v>
      </c>
      <c r="B43">
        <v>52.983666987990077</v>
      </c>
      <c r="C43">
        <v>62.544407186501239</v>
      </c>
      <c r="D43">
        <v>65.9804038415881</v>
      </c>
      <c r="E43">
        <v>72.122837588486348</v>
      </c>
      <c r="F43">
        <v>0</v>
      </c>
      <c r="G43">
        <v>42</v>
      </c>
    </row>
    <row r="44" spans="1:7">
      <c r="A44" s="244" t="s">
        <v>886</v>
      </c>
      <c r="B44">
        <v>57.179556075728847</v>
      </c>
      <c r="C44">
        <v>67.179810244895009</v>
      </c>
      <c r="D44">
        <v>70.820096404463115</v>
      </c>
      <c r="E44">
        <v>77.244902163311338</v>
      </c>
      <c r="F44">
        <v>0</v>
      </c>
      <c r="G44">
        <v>43</v>
      </c>
    </row>
    <row r="45" spans="1:7">
      <c r="A45" s="247" t="s">
        <v>887</v>
      </c>
      <c r="B45">
        <v>31.716958325395197</v>
      </c>
      <c r="C45">
        <v>37.458477625584159</v>
      </c>
      <c r="D45">
        <v>39.482331952032318</v>
      </c>
      <c r="E45">
        <v>43.171052822560767</v>
      </c>
      <c r="F45">
        <v>0</v>
      </c>
      <c r="G45">
        <v>44</v>
      </c>
    </row>
    <row r="46" spans="1:7">
      <c r="A46" s="247" t="s">
        <v>888</v>
      </c>
      <c r="B46">
        <v>37.95326650368969</v>
      </c>
      <c r="C46">
        <v>44.793250863549282</v>
      </c>
      <c r="D46">
        <v>47.180151887541854</v>
      </c>
      <c r="E46">
        <v>51.574597284855379</v>
      </c>
      <c r="F46">
        <v>0</v>
      </c>
      <c r="G46">
        <v>45</v>
      </c>
    </row>
    <row r="47" spans="1:7">
      <c r="A47" s="247" t="s">
        <v>889</v>
      </c>
      <c r="B47">
        <v>40.919909513530733</v>
      </c>
      <c r="C47">
        <v>48.223583812486908</v>
      </c>
      <c r="D47">
        <v>50.771398914215617</v>
      </c>
      <c r="E47">
        <v>55.463748518825525</v>
      </c>
      <c r="F47">
        <v>0</v>
      </c>
      <c r="G47">
        <v>46</v>
      </c>
    </row>
    <row r="48" spans="1:7">
      <c r="A48" s="247" t="s">
        <v>890</v>
      </c>
      <c r="B48">
        <v>43.805485670737376</v>
      </c>
      <c r="C48">
        <v>51.52707986590525</v>
      </c>
      <c r="D48">
        <v>54.224781939328516</v>
      </c>
      <c r="E48">
        <v>59.185630135123937</v>
      </c>
      <c r="F48">
        <v>0</v>
      </c>
      <c r="G48">
        <v>47</v>
      </c>
    </row>
    <row r="49" spans="1:7">
      <c r="A49" s="247" t="s">
        <v>891</v>
      </c>
      <c r="B49">
        <v>44.172267854439191</v>
      </c>
      <c r="C49">
        <v>52.617063682516957</v>
      </c>
      <c r="D49">
        <v>55.58740245297794</v>
      </c>
      <c r="E49">
        <v>61.012881840873881</v>
      </c>
      <c r="F49">
        <v>0</v>
      </c>
      <c r="G49">
        <v>48</v>
      </c>
    </row>
    <row r="50" spans="1:7">
      <c r="A50" s="247" t="s">
        <v>892</v>
      </c>
      <c r="B50">
        <v>48.659434645405078</v>
      </c>
      <c r="C50">
        <v>57.708198749872913</v>
      </c>
      <c r="D50">
        <v>60.922448029167136</v>
      </c>
      <c r="E50">
        <v>66.735955440618426</v>
      </c>
      <c r="F50">
        <v>0</v>
      </c>
      <c r="G50">
        <v>49</v>
      </c>
    </row>
    <row r="51" spans="1:7">
      <c r="A51" s="247" t="s">
        <v>893</v>
      </c>
      <c r="B51">
        <v>52.983666987990077</v>
      </c>
      <c r="C51">
        <v>62.544407186501239</v>
      </c>
      <c r="D51">
        <v>65.9804038415881</v>
      </c>
      <c r="E51">
        <v>72.122837588486348</v>
      </c>
      <c r="F51">
        <v>0</v>
      </c>
      <c r="G51">
        <v>50</v>
      </c>
    </row>
    <row r="52" spans="1:7">
      <c r="A52" s="247" t="s">
        <v>894</v>
      </c>
      <c r="B52">
        <v>57.179556075728847</v>
      </c>
      <c r="C52">
        <v>67.179810244895009</v>
      </c>
      <c r="D52">
        <v>70.820096404463115</v>
      </c>
      <c r="E52">
        <v>77.244902163311338</v>
      </c>
      <c r="F52">
        <v>0</v>
      </c>
      <c r="G52">
        <v>51</v>
      </c>
    </row>
    <row r="53" spans="1:7">
      <c r="A53" s="244" t="s">
        <v>34</v>
      </c>
      <c r="B53">
        <v>35.958395796802627</v>
      </c>
      <c r="C53">
        <v>41.686503776150197</v>
      </c>
      <c r="D53">
        <v>43.851774992296647</v>
      </c>
      <c r="E53">
        <v>47.531879568687167</v>
      </c>
      <c r="F53">
        <v>0</v>
      </c>
      <c r="G53">
        <v>52</v>
      </c>
    </row>
    <row r="54" spans="1:7">
      <c r="A54" s="244" t="s">
        <v>35</v>
      </c>
      <c r="B54">
        <v>42.386992629434268</v>
      </c>
      <c r="C54">
        <v>49.211629698509896</v>
      </c>
      <c r="D54">
        <v>51.788681190399402</v>
      </c>
      <c r="E54">
        <v>56.173266502104759</v>
      </c>
      <c r="F54">
        <v>0</v>
      </c>
      <c r="G54">
        <v>53</v>
      </c>
    </row>
    <row r="55" spans="1:7">
      <c r="A55" s="244" t="s">
        <v>36</v>
      </c>
      <c r="B55">
        <v>45.450154615052135</v>
      </c>
      <c r="C55">
        <v>52.737725163461072</v>
      </c>
      <c r="D55">
        <v>55.500108483704807</v>
      </c>
      <c r="E55">
        <v>60.182112004354771</v>
      </c>
      <c r="F55">
        <v>0</v>
      </c>
      <c r="G55">
        <v>54</v>
      </c>
    </row>
    <row r="56" spans="1:7">
      <c r="A56" s="244" t="s">
        <v>37</v>
      </c>
      <c r="B56">
        <v>48.432436749972446</v>
      </c>
      <c r="C56">
        <v>56.137276315426462</v>
      </c>
      <c r="D56">
        <v>59.073989794892285</v>
      </c>
      <c r="E56">
        <v>64.024073740134469</v>
      </c>
      <c r="F56">
        <v>0</v>
      </c>
      <c r="G56">
        <v>55</v>
      </c>
    </row>
    <row r="57" spans="1:7">
      <c r="A57" s="244" t="s">
        <v>38</v>
      </c>
      <c r="B57">
        <v>49.007725848368324</v>
      </c>
      <c r="C57">
        <v>57.434709961425966</v>
      </c>
      <c r="D57">
        <v>60.693005460611467</v>
      </c>
      <c r="E57">
        <v>66.107041458439483</v>
      </c>
      <c r="F57">
        <v>0</v>
      </c>
      <c r="G57">
        <v>56</v>
      </c>
    </row>
    <row r="58" spans="1:7">
      <c r="A58" s="244" t="s">
        <v>39</v>
      </c>
      <c r="B58">
        <v>53.691625781240639</v>
      </c>
      <c r="C58">
        <v>62.721762635031808</v>
      </c>
      <c r="D58">
        <v>66.272972160862679</v>
      </c>
      <c r="E58">
        <v>72.074512229744983</v>
      </c>
      <c r="F58">
        <v>0</v>
      </c>
      <c r="G58">
        <v>57</v>
      </c>
    </row>
    <row r="59" spans="1:7">
      <c r="A59" s="244" t="s">
        <v>40</v>
      </c>
      <c r="B59">
        <v>58.212896212528904</v>
      </c>
      <c r="C59">
        <v>67.754365796531886</v>
      </c>
      <c r="D59">
        <v>71.576367696308168</v>
      </c>
      <c r="E59">
        <v>77.706420762378301</v>
      </c>
      <c r="F59">
        <v>0</v>
      </c>
      <c r="G59">
        <v>58</v>
      </c>
    </row>
    <row r="60" spans="1:7">
      <c r="A60" s="244" t="s">
        <v>41</v>
      </c>
      <c r="B60">
        <v>62.60604684712392</v>
      </c>
      <c r="C60">
        <v>72.58651320159079</v>
      </c>
      <c r="D60">
        <v>76.661879999861668</v>
      </c>
      <c r="E60">
        <v>83.073972795250711</v>
      </c>
      <c r="F60">
        <v>0</v>
      </c>
      <c r="G60">
        <v>59</v>
      </c>
    </row>
    <row r="61" spans="1:7">
      <c r="A61" s="244" t="s">
        <v>42</v>
      </c>
      <c r="B61">
        <v>40.139547518503242</v>
      </c>
      <c r="C61">
        <v>45.840794000023379</v>
      </c>
      <c r="D61">
        <v>48.143257634185005</v>
      </c>
      <c r="E61">
        <v>51.806104658615993</v>
      </c>
      <c r="F61">
        <v>0</v>
      </c>
      <c r="G61">
        <v>60</v>
      </c>
    </row>
    <row r="62" spans="1:7">
      <c r="A62" s="244" t="s">
        <v>43</v>
      </c>
      <c r="B62">
        <v>46.746056631732912</v>
      </c>
      <c r="C62">
        <v>53.539946132337406</v>
      </c>
      <c r="D62">
        <v>56.302453794199209</v>
      </c>
      <c r="E62">
        <v>60.667284892497349</v>
      </c>
      <c r="F62">
        <v>0</v>
      </c>
      <c r="G62">
        <v>61</v>
      </c>
    </row>
    <row r="63" spans="1:7">
      <c r="A63" s="244" t="s">
        <v>44</v>
      </c>
      <c r="B63">
        <v>49.898925255096685</v>
      </c>
      <c r="C63">
        <v>57.154228927774277</v>
      </c>
      <c r="D63">
        <v>60.126302380267539</v>
      </c>
      <c r="E63">
        <v>64.787575586916276</v>
      </c>
      <c r="F63">
        <v>0</v>
      </c>
      <c r="G63">
        <v>62</v>
      </c>
    </row>
    <row r="64" spans="1:7">
      <c r="A64" s="244" t="s">
        <v>45</v>
      </c>
      <c r="B64">
        <v>52.97128882208451</v>
      </c>
      <c r="C64">
        <v>60.642553812024147</v>
      </c>
      <c r="D64">
        <v>63.813242367356132</v>
      </c>
      <c r="E64">
        <v>68.741755848241453</v>
      </c>
      <c r="F64">
        <v>0</v>
      </c>
      <c r="G64">
        <v>63</v>
      </c>
    </row>
    <row r="65" spans="1:7">
      <c r="A65" s="244" t="s">
        <v>46</v>
      </c>
      <c r="B65">
        <v>53.756932907656569</v>
      </c>
      <c r="C65">
        <v>62.148217636344647</v>
      </c>
      <c r="D65">
        <v>65.689176293751345</v>
      </c>
      <c r="E65">
        <v>71.080276713502556</v>
      </c>
      <c r="F65">
        <v>0</v>
      </c>
      <c r="G65">
        <v>64</v>
      </c>
    </row>
    <row r="66" spans="1:7">
      <c r="A66" s="244" t="s">
        <v>47</v>
      </c>
      <c r="B66">
        <v>58.627642879802771</v>
      </c>
      <c r="C66">
        <v>67.620440106305097</v>
      </c>
      <c r="D66">
        <v>71.503117616320495</v>
      </c>
      <c r="E66">
        <v>77.280668309694931</v>
      </c>
      <c r="F66">
        <v>0</v>
      </c>
      <c r="G66">
        <v>65</v>
      </c>
    </row>
    <row r="67" spans="1:7">
      <c r="A67" s="244" t="s">
        <v>48</v>
      </c>
      <c r="B67">
        <v>63.336335434324994</v>
      </c>
      <c r="C67">
        <v>72.839170728442639</v>
      </c>
      <c r="D67">
        <v>77.04152869699243</v>
      </c>
      <c r="E67">
        <v>83.146760613125238</v>
      </c>
      <c r="F67">
        <v>0</v>
      </c>
      <c r="G67">
        <v>66</v>
      </c>
    </row>
    <row r="68" spans="1:7">
      <c r="A68" s="244" t="s">
        <v>49</v>
      </c>
      <c r="B68">
        <v>67.917356938623044</v>
      </c>
      <c r="C68">
        <v>77.858147701192209</v>
      </c>
      <c r="D68">
        <v>82.362819693494359</v>
      </c>
      <c r="E68">
        <v>88.749422339633384</v>
      </c>
      <c r="F68">
        <v>0</v>
      </c>
      <c r="G68">
        <v>67</v>
      </c>
    </row>
    <row r="69" spans="1:7">
      <c r="A69" s="244" t="s">
        <v>50</v>
      </c>
      <c r="B69">
        <v>44.320607256956237</v>
      </c>
      <c r="C69">
        <v>49.994940307250161</v>
      </c>
      <c r="D69">
        <v>52.434583847419994</v>
      </c>
      <c r="E69">
        <v>56.080139954539511</v>
      </c>
      <c r="F69">
        <v>0</v>
      </c>
      <c r="G69">
        <v>68</v>
      </c>
    </row>
    <row r="70" spans="1:7">
      <c r="A70" s="244" t="s">
        <v>51</v>
      </c>
      <c r="B70">
        <v>51.104995141344197</v>
      </c>
      <c r="C70">
        <v>57.868066220773933</v>
      </c>
      <c r="D70">
        <v>60.816012982484729</v>
      </c>
      <c r="E70">
        <v>65.16104434704684</v>
      </c>
      <c r="F70">
        <v>0</v>
      </c>
      <c r="G70">
        <v>69</v>
      </c>
    </row>
    <row r="71" spans="1:7">
      <c r="A71" s="244" t="s">
        <v>52</v>
      </c>
      <c r="B71">
        <v>54.347555246461589</v>
      </c>
      <c r="C71">
        <v>61.570512633687414</v>
      </c>
      <c r="D71">
        <v>64.752257086715403</v>
      </c>
      <c r="E71">
        <v>69.392748961456761</v>
      </c>
      <c r="F71">
        <v>0</v>
      </c>
      <c r="G71">
        <v>70</v>
      </c>
    </row>
    <row r="72" spans="1:7">
      <c r="A72" s="244" t="s">
        <v>53</v>
      </c>
      <c r="B72">
        <v>57.509986143966429</v>
      </c>
      <c r="C72">
        <v>65.147589186988469</v>
      </c>
      <c r="D72">
        <v>68.552231768310605</v>
      </c>
      <c r="E72">
        <v>73.45911865183632</v>
      </c>
      <c r="F72">
        <v>0</v>
      </c>
      <c r="G72">
        <v>71</v>
      </c>
    </row>
    <row r="73" spans="1:7">
      <c r="A73" s="244" t="s">
        <v>54</v>
      </c>
      <c r="B73">
        <v>58.505959957200858</v>
      </c>
      <c r="C73">
        <v>66.861443668688807</v>
      </c>
      <c r="D73">
        <v>70.685040998519227</v>
      </c>
      <c r="E73">
        <v>76.053140544733708</v>
      </c>
      <c r="F73">
        <v>0</v>
      </c>
      <c r="G73">
        <v>72</v>
      </c>
    </row>
    <row r="74" spans="1:7">
      <c r="A74" s="244" t="s">
        <v>55</v>
      </c>
      <c r="B74">
        <v>63.563458180797888</v>
      </c>
      <c r="C74">
        <v>72.518801845857084</v>
      </c>
      <c r="D74">
        <v>76.732919890574308</v>
      </c>
      <c r="E74">
        <v>82.486408009820266</v>
      </c>
      <c r="F74">
        <v>0</v>
      </c>
      <c r="G74">
        <v>73</v>
      </c>
    </row>
    <row r="75" spans="1:7">
      <c r="A75" s="244" t="s">
        <v>56</v>
      </c>
      <c r="B75">
        <v>68.459554000567152</v>
      </c>
      <c r="C75">
        <v>77.92363042349605</v>
      </c>
      <c r="D75">
        <v>82.506314446181889</v>
      </c>
      <c r="E75">
        <v>88.586645173344124</v>
      </c>
      <c r="F75">
        <v>0</v>
      </c>
      <c r="G75">
        <v>74</v>
      </c>
    </row>
    <row r="76" spans="1:7">
      <c r="A76" s="244" t="s">
        <v>57</v>
      </c>
      <c r="B76">
        <v>73.228429966265054</v>
      </c>
      <c r="C76">
        <v>83.129411291566257</v>
      </c>
      <c r="D76">
        <v>88.063356231325301</v>
      </c>
      <c r="E76">
        <v>94.42438273734939</v>
      </c>
      <c r="F76">
        <v>0</v>
      </c>
      <c r="G76">
        <v>75</v>
      </c>
    </row>
    <row r="77" spans="1:7">
      <c r="A77" s="248" t="s">
        <v>58</v>
      </c>
      <c r="B77">
        <v>27.50558639835042</v>
      </c>
      <c r="C77">
        <v>33.267198447366901</v>
      </c>
      <c r="D77">
        <v>35.151737601090339</v>
      </c>
      <c r="E77">
        <v>38.853367344352847</v>
      </c>
      <c r="F77">
        <v>0</v>
      </c>
      <c r="G77">
        <v>76</v>
      </c>
    </row>
    <row r="78" spans="1:7">
      <c r="A78" s="248" t="s">
        <v>59</v>
      </c>
      <c r="B78">
        <v>33.556766010819281</v>
      </c>
      <c r="C78">
        <v>40.419738275571291</v>
      </c>
      <c r="D78">
        <v>42.618821639686452</v>
      </c>
      <c r="E78">
        <v>47.028035943993565</v>
      </c>
      <c r="F78">
        <v>0</v>
      </c>
      <c r="G78">
        <v>77</v>
      </c>
    </row>
    <row r="79" spans="1:7">
      <c r="A79" s="248" t="s">
        <v>60</v>
      </c>
      <c r="B79">
        <v>36.430283515625085</v>
      </c>
      <c r="C79">
        <v>43.758076433587327</v>
      </c>
      <c r="D79">
        <v>46.093746291710239</v>
      </c>
      <c r="E79">
        <v>50.801591246704689</v>
      </c>
      <c r="F79">
        <v>0</v>
      </c>
      <c r="G79">
        <v>78</v>
      </c>
    </row>
    <row r="80" spans="1:7">
      <c r="A80" s="248" t="s">
        <v>61</v>
      </c>
      <c r="B80">
        <v>39.222454158696465</v>
      </c>
      <c r="C80">
        <v>46.969139594889697</v>
      </c>
      <c r="D80">
        <v>49.430330752784414</v>
      </c>
      <c r="E80">
        <v>54.40729917383706</v>
      </c>
      <c r="F80">
        <v>0</v>
      </c>
      <c r="G80">
        <v>79</v>
      </c>
    </row>
    <row r="81" spans="1:7">
      <c r="A81" s="248" t="s">
        <v>62</v>
      </c>
      <c r="B81">
        <v>39.379784251239229</v>
      </c>
      <c r="C81">
        <v>47.851250331731428</v>
      </c>
      <c r="D81">
        <v>50.53625860854968</v>
      </c>
      <c r="E81">
        <v>55.978872680065024</v>
      </c>
      <c r="F81">
        <v>0</v>
      </c>
      <c r="G81">
        <v>80</v>
      </c>
    </row>
    <row r="82" spans="1:7">
      <c r="A82" s="246" t="s">
        <v>63</v>
      </c>
      <c r="B82">
        <v>31.195586398350422</v>
      </c>
      <c r="C82">
        <v>36.957198447366899</v>
      </c>
      <c r="D82">
        <v>38.841737601090344</v>
      </c>
      <c r="E82">
        <v>42.543367344352845</v>
      </c>
      <c r="F82">
        <v>0</v>
      </c>
      <c r="G82">
        <v>81</v>
      </c>
    </row>
    <row r="83" spans="1:7">
      <c r="A83" s="246" t="s">
        <v>64</v>
      </c>
      <c r="B83">
        <v>37.246766010819279</v>
      </c>
      <c r="C83">
        <v>44.109738275571296</v>
      </c>
      <c r="D83">
        <v>46.30882163968645</v>
      </c>
      <c r="E83">
        <v>50.718035943993563</v>
      </c>
      <c r="F83">
        <v>0</v>
      </c>
      <c r="G83">
        <v>82</v>
      </c>
    </row>
    <row r="84" spans="1:7">
      <c r="A84" s="246" t="s">
        <v>65</v>
      </c>
      <c r="B84">
        <v>40.12028351562509</v>
      </c>
      <c r="C84">
        <v>47.448076433587325</v>
      </c>
      <c r="D84">
        <v>49.783746291710237</v>
      </c>
      <c r="E84">
        <v>54.491591246704687</v>
      </c>
      <c r="F84">
        <v>0</v>
      </c>
      <c r="G84">
        <v>83</v>
      </c>
    </row>
    <row r="85" spans="1:7">
      <c r="A85" s="246" t="s">
        <v>66</v>
      </c>
      <c r="B85">
        <v>42.91245415869647</v>
      </c>
      <c r="C85">
        <v>50.659139594889695</v>
      </c>
      <c r="D85">
        <v>53.120330752784419</v>
      </c>
      <c r="E85">
        <v>58.097299173837065</v>
      </c>
      <c r="F85">
        <v>0</v>
      </c>
      <c r="G85">
        <v>84</v>
      </c>
    </row>
    <row r="86" spans="1:7">
      <c r="A86" s="246" t="s">
        <v>67</v>
      </c>
      <c r="B86">
        <v>43.069784251239227</v>
      </c>
      <c r="C86">
        <v>51.541250331731426</v>
      </c>
      <c r="D86">
        <v>54.226258608549678</v>
      </c>
      <c r="E86">
        <v>59.668872680065022</v>
      </c>
      <c r="F86">
        <v>0</v>
      </c>
      <c r="G86">
        <v>85</v>
      </c>
    </row>
    <row r="87" spans="1:7">
      <c r="A87" s="243" t="s">
        <v>895</v>
      </c>
      <c r="B87">
        <v>0</v>
      </c>
      <c r="C87">
        <v>0</v>
      </c>
      <c r="D87">
        <v>0</v>
      </c>
      <c r="E87">
        <v>0</v>
      </c>
      <c r="F87">
        <v>0</v>
      </c>
      <c r="G87">
        <v>86</v>
      </c>
    </row>
    <row r="88" spans="1:7">
      <c r="A88" s="243" t="s">
        <v>896</v>
      </c>
      <c r="B88">
        <v>0</v>
      </c>
      <c r="C88">
        <v>0</v>
      </c>
      <c r="D88">
        <v>0</v>
      </c>
      <c r="E88">
        <v>0</v>
      </c>
      <c r="F88">
        <v>0</v>
      </c>
      <c r="G88">
        <v>87</v>
      </c>
    </row>
    <row r="89" spans="1:7">
      <c r="A89" s="249" t="s">
        <v>897</v>
      </c>
      <c r="B89">
        <v>0</v>
      </c>
      <c r="C89">
        <v>0</v>
      </c>
      <c r="D89">
        <v>0</v>
      </c>
      <c r="E89">
        <v>0</v>
      </c>
      <c r="F89">
        <v>0</v>
      </c>
      <c r="G89">
        <v>88</v>
      </c>
    </row>
    <row r="90" spans="1:7">
      <c r="A90" s="249" t="s">
        <v>898</v>
      </c>
      <c r="B90">
        <v>0</v>
      </c>
      <c r="C90">
        <v>0</v>
      </c>
      <c r="D90">
        <v>0</v>
      </c>
      <c r="E90">
        <v>0</v>
      </c>
      <c r="F90">
        <v>0</v>
      </c>
      <c r="G90">
        <v>89</v>
      </c>
    </row>
    <row r="91" spans="1:7">
      <c r="A91" s="243" t="s">
        <v>68</v>
      </c>
      <c r="B91">
        <v>18.387377222343112</v>
      </c>
      <c r="C91">
        <v>21.750640098073482</v>
      </c>
      <c r="D91">
        <v>22.983559153942508</v>
      </c>
      <c r="E91">
        <v>25.144335302926596</v>
      </c>
      <c r="F91">
        <v>0</v>
      </c>
      <c r="G91">
        <v>90</v>
      </c>
    </row>
    <row r="92" spans="1:7">
      <c r="A92" s="243" t="s">
        <v>69</v>
      </c>
      <c r="B92">
        <v>22.267452621679166</v>
      </c>
      <c r="C92">
        <v>26.416262343866965</v>
      </c>
      <c r="D92">
        <v>27.863038560763698</v>
      </c>
      <c r="E92">
        <v>30.528500472488322</v>
      </c>
      <c r="F92">
        <v>0</v>
      </c>
      <c r="G92">
        <v>91</v>
      </c>
    </row>
    <row r="93" spans="1:7">
      <c r="A93" s="243" t="s">
        <v>70</v>
      </c>
      <c r="B93">
        <v>24.909695998350418</v>
      </c>
      <c r="C93">
        <v>30.6713080473669</v>
      </c>
      <c r="D93">
        <v>32.555847201090337</v>
      </c>
      <c r="E93">
        <v>36.257476944352852</v>
      </c>
      <c r="F93">
        <v>0</v>
      </c>
      <c r="G93">
        <v>92</v>
      </c>
    </row>
    <row r="94" spans="1:7">
      <c r="A94" s="243" t="s">
        <v>71</v>
      </c>
      <c r="B94">
        <v>30.08388561081928</v>
      </c>
      <c r="C94">
        <v>36.94685787557129</v>
      </c>
      <c r="D94">
        <v>39.145941239686458</v>
      </c>
      <c r="E94">
        <v>43.555155543993578</v>
      </c>
      <c r="F94">
        <v>0</v>
      </c>
      <c r="G94">
        <v>93</v>
      </c>
    </row>
    <row r="95" spans="1:7">
      <c r="A95" s="243" t="s">
        <v>72</v>
      </c>
      <c r="B95">
        <v>32.518908115625088</v>
      </c>
      <c r="C95">
        <v>39.846701033587323</v>
      </c>
      <c r="D95">
        <v>42.182370891710256</v>
      </c>
      <c r="E95">
        <v>46.890215846704685</v>
      </c>
      <c r="F95">
        <v>0</v>
      </c>
      <c r="G95">
        <v>94</v>
      </c>
    </row>
    <row r="96" spans="1:7">
      <c r="A96" s="243" t="s">
        <v>73</v>
      </c>
      <c r="B96">
        <v>34.872583758696472</v>
      </c>
      <c r="C96">
        <v>42.619269194889689</v>
      </c>
      <c r="D96">
        <v>45.080460352784421</v>
      </c>
      <c r="E96">
        <v>50.05742877383706</v>
      </c>
      <c r="F96">
        <v>0</v>
      </c>
      <c r="G96">
        <v>95</v>
      </c>
    </row>
    <row r="97" spans="1:7">
      <c r="A97" s="243" t="s">
        <v>74</v>
      </c>
      <c r="B97">
        <v>39.379784251239229</v>
      </c>
      <c r="C97">
        <v>47.851250331731428</v>
      </c>
      <c r="D97">
        <v>50.53625860854968</v>
      </c>
      <c r="E97">
        <v>55.978872680065024</v>
      </c>
      <c r="F97">
        <v>0</v>
      </c>
      <c r="G97">
        <v>96</v>
      </c>
    </row>
    <row r="98" spans="1:7">
      <c r="A98" s="250" t="s">
        <v>75</v>
      </c>
      <c r="B98">
        <v>14.335753225931526</v>
      </c>
      <c r="C98">
        <v>15.796069260994729</v>
      </c>
      <c r="D98">
        <v>16.497706576372988</v>
      </c>
      <c r="E98">
        <v>17.435907417381692</v>
      </c>
      <c r="F98">
        <v>0</v>
      </c>
      <c r="G98">
        <v>97</v>
      </c>
    </row>
    <row r="99" spans="1:7">
      <c r="A99" s="250" t="s">
        <v>76</v>
      </c>
      <c r="B99">
        <v>10.645753225931527</v>
      </c>
      <c r="C99">
        <v>12.106069260994728</v>
      </c>
      <c r="D99">
        <v>12.80770657637299</v>
      </c>
      <c r="E99">
        <v>13.745907417381694</v>
      </c>
      <c r="F99">
        <v>0</v>
      </c>
      <c r="G99">
        <v>98</v>
      </c>
    </row>
    <row r="100" spans="1:7">
      <c r="A100" s="251" t="s">
        <v>77</v>
      </c>
      <c r="B100">
        <v>51.922034531227773</v>
      </c>
      <c r="C100">
        <v>60.465682271425315</v>
      </c>
      <c r="D100">
        <v>63.51690884909668</v>
      </c>
      <c r="E100">
        <v>69.005897056220306</v>
      </c>
      <c r="F100">
        <v>0</v>
      </c>
      <c r="G100">
        <v>99</v>
      </c>
    </row>
    <row r="101" spans="1:7">
      <c r="A101" s="251" t="s">
        <v>78</v>
      </c>
      <c r="B101">
        <v>56.257708060996272</v>
      </c>
      <c r="C101">
        <v>65.429292961541378</v>
      </c>
      <c r="D101">
        <v>68.681004729659492</v>
      </c>
      <c r="E101">
        <v>74.57342011130784</v>
      </c>
      <c r="F101">
        <v>0</v>
      </c>
      <c r="G101">
        <v>100</v>
      </c>
    </row>
    <row r="102" spans="1:7">
      <c r="A102" s="251" t="s">
        <v>79</v>
      </c>
      <c r="B102">
        <v>60.425505113562011</v>
      </c>
      <c r="C102">
        <v>70.130244741052607</v>
      </c>
      <c r="D102">
        <v>73.55960632787378</v>
      </c>
      <c r="E102">
        <v>79.794554559396914</v>
      </c>
      <c r="F102">
        <v>0</v>
      </c>
      <c r="G102">
        <v>101</v>
      </c>
    </row>
    <row r="103" spans="1:7">
      <c r="A103" s="251" t="s">
        <v>80</v>
      </c>
      <c r="B103">
        <v>64.460767919966258</v>
      </c>
      <c r="C103">
        <v>74.623833932936009</v>
      </c>
      <c r="D103">
        <v>78.212817388205963</v>
      </c>
      <c r="E103">
        <v>84.742223935592463</v>
      </c>
      <c r="F103">
        <v>0</v>
      </c>
      <c r="G103">
        <v>102</v>
      </c>
    </row>
    <row r="104" spans="1:7">
      <c r="A104" s="252" t="s">
        <v>81</v>
      </c>
      <c r="B104">
        <v>60.147949218911052</v>
      </c>
      <c r="C104">
        <v>68.67323972086767</v>
      </c>
      <c r="D104">
        <v>71.941443597576693</v>
      </c>
      <c r="E104">
        <v>77.418637935467416</v>
      </c>
      <c r="F104">
        <v>0</v>
      </c>
      <c r="G104">
        <v>103</v>
      </c>
    </row>
    <row r="105" spans="1:7">
      <c r="A105" s="252" t="s">
        <v>82</v>
      </c>
      <c r="B105">
        <v>64.673787847901849</v>
      </c>
      <c r="C105">
        <v>73.824880601878732</v>
      </c>
      <c r="D105">
        <v>77.342255318183391</v>
      </c>
      <c r="E105">
        <v>83.221505228329164</v>
      </c>
      <c r="F105">
        <v>0</v>
      </c>
      <c r="G105">
        <v>104</v>
      </c>
    </row>
    <row r="106" spans="1:7">
      <c r="A106" s="252" t="s">
        <v>83</v>
      </c>
      <c r="B106">
        <v>69.032506005835728</v>
      </c>
      <c r="C106">
        <v>78.715045416683367</v>
      </c>
      <c r="D106">
        <v>82.458858436458542</v>
      </c>
      <c r="E106">
        <v>88.679543822525645</v>
      </c>
      <c r="F106">
        <v>0</v>
      </c>
      <c r="G106">
        <v>105</v>
      </c>
    </row>
    <row r="107" spans="1:7">
      <c r="A107" s="252" t="s">
        <v>84</v>
      </c>
      <c r="B107">
        <v>73.25925054034451</v>
      </c>
      <c r="C107">
        <v>83.398724792104247</v>
      </c>
      <c r="D107">
        <v>87.351024423716296</v>
      </c>
      <c r="E107">
        <v>93.865274108015214</v>
      </c>
      <c r="F107">
        <v>0</v>
      </c>
      <c r="G107">
        <v>106</v>
      </c>
    </row>
    <row r="108" spans="1:7">
      <c r="A108" s="251" t="s">
        <v>899</v>
      </c>
      <c r="B108">
        <v>49.580630661623452</v>
      </c>
      <c r="C108">
        <v>58.140318899471715</v>
      </c>
      <c r="D108">
        <v>61.13833801948136</v>
      </c>
      <c r="E108">
        <v>66.637631672840428</v>
      </c>
      <c r="F108">
        <v>0</v>
      </c>
      <c r="G108">
        <v>107</v>
      </c>
    </row>
    <row r="109" spans="1:7">
      <c r="A109" s="251" t="s">
        <v>900</v>
      </c>
      <c r="B109">
        <v>54.973408185987154</v>
      </c>
      <c r="C109">
        <v>64.15530721988921</v>
      </c>
      <c r="D109">
        <v>67.401631911225351</v>
      </c>
      <c r="E109">
        <v>73.300673754788392</v>
      </c>
      <c r="F109">
        <v>0</v>
      </c>
      <c r="G109">
        <v>108</v>
      </c>
    </row>
    <row r="110" spans="1:7">
      <c r="A110" s="251" t="s">
        <v>901</v>
      </c>
      <c r="B110">
        <v>60.200218399541029</v>
      </c>
      <c r="C110">
        <v>69.910623704325374</v>
      </c>
      <c r="D110">
        <v>73.382678289306426</v>
      </c>
      <c r="E110">
        <v>79.621266515922542</v>
      </c>
      <c r="F110">
        <v>0</v>
      </c>
      <c r="G110">
        <v>109</v>
      </c>
    </row>
    <row r="111" spans="1:7">
      <c r="A111" s="251" t="s">
        <v>902</v>
      </c>
      <c r="B111">
        <v>65.29592771999998</v>
      </c>
      <c r="C111">
        <v>75.460820219999988</v>
      </c>
      <c r="D111">
        <v>79.140771720000004</v>
      </c>
      <c r="E111">
        <v>85.67135171999999</v>
      </c>
      <c r="F111">
        <v>0</v>
      </c>
      <c r="G111">
        <v>110</v>
      </c>
    </row>
    <row r="112" spans="1:7">
      <c r="A112" s="253" t="s">
        <v>903</v>
      </c>
      <c r="B112">
        <v>49.580630661623452</v>
      </c>
      <c r="C112">
        <v>58.140318899471715</v>
      </c>
      <c r="D112">
        <v>61.13833801948136</v>
      </c>
      <c r="E112">
        <v>66.637631672840428</v>
      </c>
      <c r="F112">
        <v>0</v>
      </c>
      <c r="G112">
        <v>111</v>
      </c>
    </row>
    <row r="113" spans="1:7">
      <c r="A113" s="253" t="s">
        <v>904</v>
      </c>
      <c r="B113">
        <v>54.973408185987154</v>
      </c>
      <c r="C113">
        <v>64.15530721988921</v>
      </c>
      <c r="D113">
        <v>67.401631911225351</v>
      </c>
      <c r="E113">
        <v>73.300673754788392</v>
      </c>
      <c r="F113">
        <v>0</v>
      </c>
      <c r="G113">
        <v>112</v>
      </c>
    </row>
    <row r="114" spans="1:7">
      <c r="A114" s="253" t="s">
        <v>905</v>
      </c>
      <c r="B114">
        <v>60.200218399541029</v>
      </c>
      <c r="C114">
        <v>69.910623704325374</v>
      </c>
      <c r="D114">
        <v>73.382678289306426</v>
      </c>
      <c r="E114">
        <v>79.621266515922542</v>
      </c>
      <c r="F114">
        <v>0</v>
      </c>
      <c r="G114">
        <v>113</v>
      </c>
    </row>
    <row r="115" spans="1:7">
      <c r="A115" s="253" t="s">
        <v>906</v>
      </c>
      <c r="B115">
        <v>65.29592771999998</v>
      </c>
      <c r="C115">
        <v>75.460820219999988</v>
      </c>
      <c r="D115">
        <v>79.140771720000004</v>
      </c>
      <c r="E115">
        <v>85.67135171999999</v>
      </c>
      <c r="F115">
        <v>0</v>
      </c>
      <c r="G115">
        <v>114</v>
      </c>
    </row>
    <row r="116" spans="1:7">
      <c r="A116" s="251" t="s">
        <v>85</v>
      </c>
      <c r="B116">
        <v>65.639857107907986</v>
      </c>
      <c r="C116">
        <v>74.82950241731443</v>
      </c>
      <c r="D116">
        <v>78.058013373046009</v>
      </c>
      <c r="E116">
        <v>83.962031921663581</v>
      </c>
      <c r="F116">
        <v>0</v>
      </c>
      <c r="G116">
        <v>115</v>
      </c>
    </row>
    <row r="117" spans="1:7">
      <c r="A117" s="251" t="s">
        <v>86</v>
      </c>
      <c r="B117">
        <v>59.052719579400687</v>
      </c>
      <c r="C117">
        <v>64.523291588550507</v>
      </c>
      <c r="D117">
        <v>66.85578818481433</v>
      </c>
      <c r="E117">
        <v>70.370435108184509</v>
      </c>
      <c r="F117">
        <v>0</v>
      </c>
      <c r="G117">
        <v>116</v>
      </c>
    </row>
    <row r="118" spans="1:7">
      <c r="A118" s="254" t="s">
        <v>87</v>
      </c>
      <c r="B118">
        <v>136.5792416622491</v>
      </c>
      <c r="C118">
        <v>144.76472648884814</v>
      </c>
      <c r="D118">
        <v>148.05733499162611</v>
      </c>
      <c r="E118">
        <v>153.31621633236739</v>
      </c>
      <c r="F118">
        <v>0</v>
      </c>
      <c r="G118">
        <v>117</v>
      </c>
    </row>
    <row r="119" spans="1:7">
      <c r="A119" s="254" t="s">
        <v>88</v>
      </c>
      <c r="B119">
        <v>144.93438201846678</v>
      </c>
      <c r="C119">
        <v>153.09961563731051</v>
      </c>
      <c r="D119">
        <v>156.69632113623982</v>
      </c>
      <c r="E119">
        <v>161.94219180005138</v>
      </c>
      <c r="F119">
        <v>0</v>
      </c>
      <c r="G119">
        <v>118</v>
      </c>
    </row>
    <row r="120" spans="1:7">
      <c r="A120" s="254" t="s">
        <v>89</v>
      </c>
      <c r="B120">
        <v>152.95862388380624</v>
      </c>
      <c r="C120">
        <v>161.08331328042479</v>
      </c>
      <c r="D120">
        <v>164.97725869941209</v>
      </c>
      <c r="E120">
        <v>170.19708115004494</v>
      </c>
      <c r="F120">
        <v>0</v>
      </c>
      <c r="G120">
        <v>119</v>
      </c>
    </row>
    <row r="121" spans="1:7">
      <c r="A121" s="254" t="s">
        <v>90</v>
      </c>
      <c r="B121">
        <v>160.98276684971933</v>
      </c>
      <c r="C121">
        <v>169.06685618586522</v>
      </c>
      <c r="D121">
        <v>173.25802807213137</v>
      </c>
      <c r="E121">
        <v>178.45176643550784</v>
      </c>
      <c r="F121">
        <v>0</v>
      </c>
      <c r="G121">
        <v>120</v>
      </c>
    </row>
    <row r="122" spans="1:7">
      <c r="A122" s="251" t="s">
        <v>91</v>
      </c>
      <c r="B122">
        <v>41.485416026105071</v>
      </c>
      <c r="C122">
        <v>47.094583844928366</v>
      </c>
      <c r="D122">
        <v>49.021115510849491</v>
      </c>
      <c r="E122">
        <v>52.624805286639159</v>
      </c>
      <c r="F122">
        <v>0</v>
      </c>
      <c r="G122">
        <v>121</v>
      </c>
    </row>
    <row r="123" spans="1:7">
      <c r="A123" s="251" t="s">
        <v>907</v>
      </c>
      <c r="B123">
        <v>30.644800899468713</v>
      </c>
      <c r="C123">
        <v>34.467126027638308</v>
      </c>
      <c r="D123">
        <v>35.968084240035601</v>
      </c>
      <c r="E123">
        <v>38.423791473095058</v>
      </c>
      <c r="F123">
        <v>0</v>
      </c>
      <c r="G123">
        <v>122</v>
      </c>
    </row>
    <row r="124" spans="1:7">
      <c r="A124" s="255" t="s">
        <v>908</v>
      </c>
      <c r="B124">
        <v>30.644800899468713</v>
      </c>
      <c r="C124">
        <v>34.467126027638308</v>
      </c>
      <c r="D124">
        <v>35.968084240035601</v>
      </c>
      <c r="E124">
        <v>38.423791473095058</v>
      </c>
      <c r="F124">
        <v>0</v>
      </c>
      <c r="G124">
        <v>123</v>
      </c>
    </row>
    <row r="125" spans="1:7">
      <c r="A125" s="246" t="s">
        <v>909</v>
      </c>
      <c r="B125">
        <v>32.033812194479808</v>
      </c>
      <c r="C125">
        <v>36.640367923373063</v>
      </c>
      <c r="D125">
        <v>38.330266181489257</v>
      </c>
      <c r="E125">
        <v>41.2898135364658</v>
      </c>
      <c r="F125">
        <v>0</v>
      </c>
      <c r="G125">
        <v>124</v>
      </c>
    </row>
    <row r="126" spans="1:7">
      <c r="A126" s="246" t="s">
        <v>910</v>
      </c>
      <c r="B126">
        <v>32.033812194479808</v>
      </c>
      <c r="C126">
        <v>36.640367923373063</v>
      </c>
      <c r="D126">
        <v>38.330266181489257</v>
      </c>
      <c r="E126">
        <v>41.2898135364658</v>
      </c>
      <c r="F126">
        <v>0</v>
      </c>
      <c r="G126">
        <v>125</v>
      </c>
    </row>
    <row r="127" spans="1:7">
      <c r="A127" s="246" t="s">
        <v>911</v>
      </c>
      <c r="B127">
        <v>32.033812194479808</v>
      </c>
      <c r="C127">
        <v>36.640367923373063</v>
      </c>
      <c r="D127">
        <v>38.330266181489257</v>
      </c>
      <c r="E127">
        <v>41.2898135364658</v>
      </c>
      <c r="F127">
        <v>0</v>
      </c>
      <c r="G127">
        <v>126</v>
      </c>
    </row>
    <row r="128" spans="1:7">
      <c r="A128" s="246" t="s">
        <v>912</v>
      </c>
      <c r="B128">
        <v>32.033812194479808</v>
      </c>
      <c r="C128">
        <v>36.640367923373063</v>
      </c>
      <c r="D128">
        <v>38.330266181489257</v>
      </c>
      <c r="E128">
        <v>41.2898135364658</v>
      </c>
      <c r="F128">
        <v>0</v>
      </c>
      <c r="G128">
        <v>127</v>
      </c>
    </row>
    <row r="129" spans="1:7">
      <c r="A129" s="243" t="s">
        <v>913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128</v>
      </c>
    </row>
    <row r="130" spans="1:7">
      <c r="A130" s="256" t="s">
        <v>914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129</v>
      </c>
    </row>
    <row r="131" spans="1:7">
      <c r="A131" s="257" t="s">
        <v>92</v>
      </c>
      <c r="B131">
        <v>35.214899724790577</v>
      </c>
      <c r="C131">
        <v>40.262973674809622</v>
      </c>
      <c r="D131">
        <v>42.241284309632682</v>
      </c>
      <c r="E131">
        <v>45.484491335827535</v>
      </c>
      <c r="F131">
        <v>0</v>
      </c>
      <c r="G131">
        <v>130</v>
      </c>
    </row>
    <row r="132" spans="1:7">
      <c r="A132" s="257" t="s">
        <v>93</v>
      </c>
      <c r="B132">
        <v>42.130169697263632</v>
      </c>
      <c r="C132">
        <v>47.97259467993981</v>
      </c>
      <c r="D132">
        <v>50.191483616360145</v>
      </c>
      <c r="E132">
        <v>53.945032780147699</v>
      </c>
      <c r="F132">
        <v>0</v>
      </c>
      <c r="G132">
        <v>131</v>
      </c>
    </row>
    <row r="133" spans="1:7">
      <c r="A133" s="257" t="s">
        <v>94</v>
      </c>
      <c r="B133">
        <v>56.372529273659133</v>
      </c>
      <c r="C133">
        <v>68.701145084747424</v>
      </c>
      <c r="D133">
        <v>72.507313659696095</v>
      </c>
      <c r="E133">
        <v>80.428008526225867</v>
      </c>
      <c r="F133">
        <v>0</v>
      </c>
      <c r="G133">
        <v>132</v>
      </c>
    </row>
    <row r="134" spans="1:7">
      <c r="A134" s="257" t="s">
        <v>95</v>
      </c>
      <c r="B134">
        <v>60.131382505140202</v>
      </c>
      <c r="C134">
        <v>73.027240531269683</v>
      </c>
      <c r="D134">
        <v>76.994671422053358</v>
      </c>
      <c r="E134">
        <v>85.279799130809792</v>
      </c>
      <c r="F134">
        <v>0</v>
      </c>
      <c r="G134">
        <v>133</v>
      </c>
    </row>
    <row r="135" spans="1:7">
      <c r="A135" s="257" t="s">
        <v>96</v>
      </c>
      <c r="B135">
        <v>67.328874987630144</v>
      </c>
      <c r="C135">
        <v>81.178425823811367</v>
      </c>
      <c r="D135">
        <v>85.424824289293966</v>
      </c>
      <c r="E135">
        <v>94.322665530580949</v>
      </c>
      <c r="F135">
        <v>0</v>
      </c>
      <c r="G135">
        <v>134</v>
      </c>
    </row>
    <row r="136" spans="1:7">
      <c r="A136" s="258" t="s">
        <v>97</v>
      </c>
      <c r="B136">
        <v>54.629533650189785</v>
      </c>
      <c r="C136">
        <v>60.565776313359052</v>
      </c>
      <c r="D136">
        <v>63.33420018930412</v>
      </c>
      <c r="E136">
        <v>67.148023858490973</v>
      </c>
      <c r="F136">
        <v>0</v>
      </c>
      <c r="G136">
        <v>135</v>
      </c>
    </row>
    <row r="137" spans="1:7">
      <c r="A137" s="258" t="s">
        <v>98</v>
      </c>
      <c r="B137">
        <v>64.549577851199004</v>
      </c>
      <c r="C137">
        <v>71.679916903633725</v>
      </c>
      <c r="D137">
        <v>74.982027368411721</v>
      </c>
      <c r="E137">
        <v>79.563015274486403</v>
      </c>
      <c r="F137">
        <v>0</v>
      </c>
      <c r="G137">
        <v>136</v>
      </c>
    </row>
    <row r="138" spans="1:7">
      <c r="A138" s="258" t="s">
        <v>99</v>
      </c>
      <c r="B138">
        <v>69.35541560972419</v>
      </c>
      <c r="C138">
        <v>76.995750951910097</v>
      </c>
      <c r="D138">
        <v>80.543731809928488</v>
      </c>
      <c r="E138">
        <v>85.452374097977525</v>
      </c>
      <c r="F138">
        <v>0</v>
      </c>
      <c r="G138">
        <v>137</v>
      </c>
    </row>
    <row r="139" spans="1:7">
      <c r="A139" s="258" t="s">
        <v>100</v>
      </c>
      <c r="B139">
        <v>74.077520443800907</v>
      </c>
      <c r="C139">
        <v>82.180576778642532</v>
      </c>
      <c r="D139">
        <v>85.963038271855211</v>
      </c>
      <c r="E139">
        <v>91.168962253755652</v>
      </c>
      <c r="F139">
        <v>0</v>
      </c>
      <c r="G139">
        <v>138</v>
      </c>
    </row>
    <row r="140" spans="1:7">
      <c r="A140" s="258" t="s">
        <v>101</v>
      </c>
      <c r="B140">
        <v>83.313151479022252</v>
      </c>
      <c r="C140">
        <v>92.223887080333554</v>
      </c>
      <c r="D140">
        <v>96.446937967778211</v>
      </c>
      <c r="E140">
        <v>102.17176700096392</v>
      </c>
      <c r="F140">
        <v>0</v>
      </c>
      <c r="G140">
        <v>139</v>
      </c>
    </row>
    <row r="141" spans="1:7">
      <c r="A141" s="259" t="s">
        <v>242</v>
      </c>
      <c r="B141">
        <v>33.979408123377944</v>
      </c>
      <c r="C141">
        <v>38.3351881875112</v>
      </c>
      <c r="D141">
        <v>39.996156546196779</v>
      </c>
      <c r="E141">
        <v>42.794589502691636</v>
      </c>
      <c r="F141">
        <v>0</v>
      </c>
      <c r="G141">
        <v>140</v>
      </c>
    </row>
    <row r="142" spans="1:7">
      <c r="A142" s="243" t="s">
        <v>102</v>
      </c>
      <c r="B142">
        <v>63.711205089498932</v>
      </c>
      <c r="C142">
        <v>74.553133848327832</v>
      </c>
      <c r="D142">
        <v>78.41833969451433</v>
      </c>
      <c r="E142">
        <v>85.383891284345026</v>
      </c>
      <c r="F142">
        <v>0</v>
      </c>
      <c r="G142">
        <v>141</v>
      </c>
    </row>
    <row r="143" spans="1:7">
      <c r="A143" s="243" t="s">
        <v>103</v>
      </c>
      <c r="B143">
        <v>75.738833652890065</v>
      </c>
      <c r="C143">
        <v>88.467842213037329</v>
      </c>
      <c r="D143">
        <v>92.886091047660258</v>
      </c>
      <c r="E143">
        <v>101.06402393998808</v>
      </c>
      <c r="F143">
        <v>0</v>
      </c>
      <c r="G143">
        <v>142</v>
      </c>
    </row>
    <row r="144" spans="1:7">
      <c r="A144" s="243" t="s">
        <v>104</v>
      </c>
      <c r="B144">
        <v>81.463460663738275</v>
      </c>
      <c r="C144">
        <v>94.972735069140796</v>
      </c>
      <c r="D144">
        <v>99.628168744369802</v>
      </c>
      <c r="E144">
        <v>108.30739454498044</v>
      </c>
      <c r="F144">
        <v>0</v>
      </c>
      <c r="G144">
        <v>143</v>
      </c>
    </row>
    <row r="145" spans="1:7">
      <c r="A145" s="243" t="s">
        <v>105</v>
      </c>
      <c r="B145">
        <v>87.037352231975333</v>
      </c>
      <c r="C145">
        <v>101.24178781348189</v>
      </c>
      <c r="D145">
        <v>106.1139025641419</v>
      </c>
      <c r="E145">
        <v>115.23974456590189</v>
      </c>
      <c r="F145">
        <v>0</v>
      </c>
      <c r="G145">
        <v>144</v>
      </c>
    </row>
    <row r="146" spans="1:7">
      <c r="A146" s="243" t="s">
        <v>106</v>
      </c>
      <c r="B146">
        <v>97.821873300393008</v>
      </c>
      <c r="C146">
        <v>113.21153482425467</v>
      </c>
      <c r="D146">
        <v>118.46759905937647</v>
      </c>
      <c r="E146">
        <v>128.35490635303455</v>
      </c>
      <c r="F146">
        <v>0</v>
      </c>
      <c r="G146">
        <v>145</v>
      </c>
    </row>
    <row r="147" spans="1:7">
      <c r="A147" s="260" t="s">
        <v>107</v>
      </c>
      <c r="B147">
        <v>58.495409294021343</v>
      </c>
      <c r="C147">
        <v>70.879863823537733</v>
      </c>
      <c r="D147">
        <v>74.97254529104498</v>
      </c>
      <c r="E147">
        <v>82.929114537730968</v>
      </c>
      <c r="F147">
        <v>0</v>
      </c>
      <c r="G147">
        <v>146</v>
      </c>
    </row>
    <row r="148" spans="1:7">
      <c r="A148" s="260" t="s">
        <v>108</v>
      </c>
      <c r="B148">
        <v>71.592199203456133</v>
      </c>
      <c r="C148">
        <v>86.576879460473293</v>
      </c>
      <c r="D148">
        <v>91.345217951437803</v>
      </c>
      <c r="E148">
        <v>100.97233926067655</v>
      </c>
      <c r="F148">
        <v>0</v>
      </c>
      <c r="G148">
        <v>147</v>
      </c>
    </row>
    <row r="149" spans="1:7">
      <c r="A149" s="260" t="s">
        <v>109</v>
      </c>
      <c r="B149">
        <v>77.825489740597021</v>
      </c>
      <c r="C149">
        <v>93.932376081503037</v>
      </c>
      <c r="D149">
        <v>98.995681054724614</v>
      </c>
      <c r="E149">
        <v>109.34377964998218</v>
      </c>
      <c r="F149">
        <v>0</v>
      </c>
      <c r="G149">
        <v>148</v>
      </c>
    </row>
    <row r="150" spans="1:7">
      <c r="A150" s="260" t="s">
        <v>110</v>
      </c>
      <c r="B150">
        <v>83.885366438065915</v>
      </c>
      <c r="C150">
        <v>101.01655005524472</v>
      </c>
      <c r="D150">
        <v>106.3512329201096</v>
      </c>
      <c r="E150">
        <v>117.35740589308259</v>
      </c>
      <c r="F150">
        <v>0</v>
      </c>
      <c r="G150">
        <v>149</v>
      </c>
    </row>
    <row r="151" spans="1:7">
      <c r="A151" s="260" t="s">
        <v>111</v>
      </c>
      <c r="B151">
        <v>95.568372462209055</v>
      </c>
      <c r="C151">
        <v>114.50156469401279</v>
      </c>
      <c r="D151">
        <v>120.3195948488698</v>
      </c>
      <c r="E151">
        <v>132.48349392848851</v>
      </c>
      <c r="F151">
        <v>0</v>
      </c>
      <c r="G151">
        <v>150</v>
      </c>
    </row>
    <row r="152" spans="1:7">
      <c r="A152" s="243" t="s">
        <v>112</v>
      </c>
      <c r="B152">
        <v>65.137118680548411</v>
      </c>
      <c r="C152">
        <v>77.24662780307915</v>
      </c>
      <c r="D152">
        <v>81.273068297946296</v>
      </c>
      <c r="E152">
        <v>89.052994950925353</v>
      </c>
      <c r="F152">
        <v>0</v>
      </c>
      <c r="G152">
        <v>151</v>
      </c>
    </row>
    <row r="153" spans="1:7">
      <c r="A153" s="243" t="s">
        <v>113</v>
      </c>
      <c r="B153">
        <v>80.398475820979968</v>
      </c>
      <c r="C153">
        <v>94.970577474102214</v>
      </c>
      <c r="D153">
        <v>99.639515839375903</v>
      </c>
      <c r="E153">
        <v>109.00157014677238</v>
      </c>
      <c r="F153">
        <v>0</v>
      </c>
      <c r="G153">
        <v>152</v>
      </c>
    </row>
    <row r="154" spans="1:7">
      <c r="A154" s="243" t="s">
        <v>114</v>
      </c>
      <c r="B154">
        <v>87.716066852402918</v>
      </c>
      <c r="C154">
        <v>103.34269671320429</v>
      </c>
      <c r="D154">
        <v>108.29029632983301</v>
      </c>
      <c r="E154">
        <v>118.32984730750962</v>
      </c>
      <c r="F154">
        <v>0</v>
      </c>
      <c r="G154">
        <v>153</v>
      </c>
    </row>
    <row r="155" spans="1:7">
      <c r="A155" s="243" t="s">
        <v>115</v>
      </c>
      <c r="B155">
        <v>94.863061701510631</v>
      </c>
      <c r="C155">
        <v>111.44790180121819</v>
      </c>
      <c r="D155">
        <v>116.65095734999262</v>
      </c>
      <c r="E155">
        <v>127.30612414672441</v>
      </c>
      <c r="F155">
        <v>0</v>
      </c>
      <c r="G155">
        <v>154</v>
      </c>
    </row>
    <row r="156" spans="1:7">
      <c r="A156" s="243" t="s">
        <v>116</v>
      </c>
      <c r="B156">
        <v>108.73092926813942</v>
      </c>
      <c r="C156">
        <v>126.99160287819831</v>
      </c>
      <c r="D156">
        <v>132.64760709448308</v>
      </c>
      <c r="E156">
        <v>144.37943700457589</v>
      </c>
      <c r="F156">
        <v>0</v>
      </c>
      <c r="G156">
        <v>155</v>
      </c>
    </row>
    <row r="157" spans="1:7">
      <c r="A157" s="261" t="s">
        <v>117</v>
      </c>
      <c r="B157">
        <v>74.488795029627568</v>
      </c>
      <c r="C157">
        <v>85.90125966204215</v>
      </c>
      <c r="D157">
        <v>89.905397345759212</v>
      </c>
      <c r="E157">
        <v>97.23749783567132</v>
      </c>
      <c r="F157">
        <v>0</v>
      </c>
      <c r="G157">
        <v>156</v>
      </c>
    </row>
    <row r="158" spans="1:7">
      <c r="A158" s="261" t="s">
        <v>915</v>
      </c>
      <c r="B158">
        <v>58.910531904188929</v>
      </c>
      <c r="C158">
        <v>67.458354963098074</v>
      </c>
      <c r="D158">
        <v>70.582911475640529</v>
      </c>
      <c r="E158">
        <v>76.074582175753775</v>
      </c>
      <c r="F158">
        <v>0</v>
      </c>
      <c r="G158">
        <v>157</v>
      </c>
    </row>
    <row r="159" spans="1:7">
      <c r="A159" s="261" t="s">
        <v>916</v>
      </c>
      <c r="B159">
        <v>60.140531904188926</v>
      </c>
      <c r="C159">
        <v>68.688354963098078</v>
      </c>
      <c r="D159">
        <v>71.812911475640533</v>
      </c>
      <c r="E159">
        <v>77.304582175753779</v>
      </c>
      <c r="F159">
        <v>0</v>
      </c>
      <c r="G159">
        <v>158</v>
      </c>
    </row>
    <row r="160" spans="1:7">
      <c r="A160" s="261" t="s">
        <v>917</v>
      </c>
      <c r="B160">
        <v>68.154012273686504</v>
      </c>
      <c r="C160">
        <v>77.237223840054853</v>
      </c>
      <c r="D160">
        <v>80.783016342843254</v>
      </c>
      <c r="E160">
        <v>86.618655016945695</v>
      </c>
      <c r="F160">
        <v>0</v>
      </c>
      <c r="G160">
        <v>159</v>
      </c>
    </row>
    <row r="161" spans="1:7">
      <c r="A161" s="261" t="s">
        <v>918</v>
      </c>
      <c r="B161">
        <v>69.384012273686508</v>
      </c>
      <c r="C161">
        <v>78.467223840054857</v>
      </c>
      <c r="D161">
        <v>82.013016342843258</v>
      </c>
      <c r="E161">
        <v>87.848655016945699</v>
      </c>
      <c r="F161">
        <v>0</v>
      </c>
      <c r="G161">
        <v>160</v>
      </c>
    </row>
    <row r="162" spans="1:7">
      <c r="A162" s="243" t="s">
        <v>118</v>
      </c>
      <c r="B162">
        <v>103.30173277167678</v>
      </c>
      <c r="C162">
        <v>121.78530253118872</v>
      </c>
      <c r="D162">
        <v>127.78676379998204</v>
      </c>
      <c r="E162">
        <v>139.66179651676418</v>
      </c>
      <c r="F162">
        <v>0</v>
      </c>
      <c r="G162">
        <v>161</v>
      </c>
    </row>
    <row r="163" spans="1:7">
      <c r="A163" s="243" t="s">
        <v>119</v>
      </c>
      <c r="B163">
        <v>66.409214236172147</v>
      </c>
      <c r="C163">
        <v>77.126852063774948</v>
      </c>
      <c r="D163">
        <v>81.060513230161092</v>
      </c>
      <c r="E163">
        <v>87.94621234052417</v>
      </c>
      <c r="F163">
        <v>0</v>
      </c>
      <c r="G163">
        <v>162</v>
      </c>
    </row>
    <row r="164" spans="1:7">
      <c r="A164" s="262" t="s">
        <v>120</v>
      </c>
      <c r="B164">
        <v>79.188501050682589</v>
      </c>
      <c r="C164">
        <v>91.739818176664258</v>
      </c>
      <c r="D164">
        <v>96.213656863781964</v>
      </c>
      <c r="E164">
        <v>104.27742936276248</v>
      </c>
      <c r="F164">
        <v>0</v>
      </c>
      <c r="G164">
        <v>163</v>
      </c>
    </row>
    <row r="165" spans="1:7">
      <c r="A165" s="243" t="s">
        <v>121</v>
      </c>
      <c r="B165">
        <v>85.29235357608168</v>
      </c>
      <c r="C165">
        <v>98.599153884415983</v>
      </c>
      <c r="D165">
        <v>103.30420667157246</v>
      </c>
      <c r="E165">
        <v>111.85335010398965</v>
      </c>
      <c r="F165">
        <v>0</v>
      </c>
      <c r="G165">
        <v>164</v>
      </c>
    </row>
    <row r="166" spans="1:7">
      <c r="A166" s="263" t="s">
        <v>122</v>
      </c>
      <c r="B166">
        <v>91.247909780941825</v>
      </c>
      <c r="C166">
        <v>105.22646572170959</v>
      </c>
      <c r="D166">
        <v>110.14256062493087</v>
      </c>
      <c r="E166">
        <v>119.12328303352095</v>
      </c>
      <c r="F166">
        <v>0</v>
      </c>
      <c r="G166">
        <v>165</v>
      </c>
    </row>
    <row r="167" spans="1:7">
      <c r="A167" s="243" t="s">
        <v>123</v>
      </c>
      <c r="B167">
        <v>102.80290583718731</v>
      </c>
      <c r="C167">
        <v>117.9239110767918</v>
      </c>
      <c r="D167">
        <v>123.2136495404589</v>
      </c>
      <c r="E167">
        <v>132.92835477690448</v>
      </c>
      <c r="F167">
        <v>0</v>
      </c>
      <c r="G167">
        <v>166</v>
      </c>
    </row>
    <row r="168" spans="1:7">
      <c r="A168" s="243" t="s">
        <v>124</v>
      </c>
      <c r="B168">
        <v>60.767013275832248</v>
      </c>
      <c r="C168">
        <v>72.786430107128837</v>
      </c>
      <c r="D168">
        <v>76.889565198497323</v>
      </c>
      <c r="E168">
        <v>84.61161077547996</v>
      </c>
      <c r="F168">
        <v>0</v>
      </c>
      <c r="G168">
        <v>167</v>
      </c>
    </row>
    <row r="169" spans="1:7">
      <c r="A169" s="243" t="s">
        <v>125</v>
      </c>
      <c r="B169">
        <v>74.386169779307693</v>
      </c>
      <c r="C169">
        <v>88.822954620082029</v>
      </c>
      <c r="D169">
        <v>93.557691905153092</v>
      </c>
      <c r="E169">
        <v>102.83280999867587</v>
      </c>
      <c r="F169">
        <v>0</v>
      </c>
      <c r="G169">
        <v>168</v>
      </c>
    </row>
    <row r="170" spans="1:7">
      <c r="A170" s="243" t="s">
        <v>126</v>
      </c>
      <c r="B170">
        <v>80.883543386798692</v>
      </c>
      <c r="C170">
        <v>96.352742653665786</v>
      </c>
      <c r="D170">
        <v>101.36081344733341</v>
      </c>
      <c r="E170">
        <v>111.29922089711381</v>
      </c>
      <c r="F170">
        <v>0</v>
      </c>
      <c r="G170">
        <v>169</v>
      </c>
    </row>
    <row r="171" spans="1:7">
      <c r="A171" s="243" t="s">
        <v>127</v>
      </c>
      <c r="B171">
        <v>87.2113760594995</v>
      </c>
      <c r="C171">
        <v>103.61726757250634</v>
      </c>
      <c r="D171">
        <v>108.87561009544198</v>
      </c>
      <c r="E171">
        <v>119.4158088232704</v>
      </c>
      <c r="F171">
        <v>0</v>
      </c>
      <c r="G171">
        <v>170</v>
      </c>
    </row>
    <row r="172" spans="1:7">
      <c r="A172" s="243" t="s">
        <v>128</v>
      </c>
      <c r="B172">
        <v>99.444731700109458</v>
      </c>
      <c r="C172">
        <v>117.4855732198955</v>
      </c>
      <c r="D172">
        <v>123.18701458934886</v>
      </c>
      <c r="E172">
        <v>134.77761024122461</v>
      </c>
      <c r="F172">
        <v>0</v>
      </c>
      <c r="G172">
        <v>171</v>
      </c>
    </row>
    <row r="173" spans="1:7">
      <c r="A173" s="243" t="s">
        <v>129</v>
      </c>
      <c r="B173">
        <v>69.058173948283127</v>
      </c>
      <c r="C173">
        <v>81.322802999242967</v>
      </c>
      <c r="D173">
        <v>85.485015622081477</v>
      </c>
      <c r="E173">
        <v>93.364601282984196</v>
      </c>
      <c r="F173">
        <v>0</v>
      </c>
      <c r="G173">
        <v>172</v>
      </c>
    </row>
    <row r="174" spans="1:7">
      <c r="A174" s="243" t="s">
        <v>130</v>
      </c>
      <c r="B174">
        <v>85.546267147408884</v>
      </c>
      <c r="C174">
        <v>100.34942470247142</v>
      </c>
      <c r="D174">
        <v>105.17243000121586</v>
      </c>
      <c r="E174">
        <v>114.68292946453435</v>
      </c>
      <c r="F174">
        <v>0</v>
      </c>
      <c r="G174">
        <v>173</v>
      </c>
    </row>
    <row r="175" spans="1:7">
      <c r="A175" s="243" t="s">
        <v>131</v>
      </c>
      <c r="B175">
        <v>93.475853360955597</v>
      </c>
      <c r="C175">
        <v>109.3707320060268</v>
      </c>
      <c r="D175">
        <v>114.48135921754562</v>
      </c>
      <c r="E175">
        <v>124.69325044826242</v>
      </c>
      <c r="F175">
        <v>0</v>
      </c>
      <c r="G175">
        <v>174</v>
      </c>
    </row>
    <row r="176" spans="1:7">
      <c r="A176" s="243" t="s">
        <v>132</v>
      </c>
      <c r="B176">
        <v>101.23315646340062</v>
      </c>
      <c r="C176">
        <v>118.12248579600137</v>
      </c>
      <c r="D176">
        <v>123.49730013685894</v>
      </c>
      <c r="E176">
        <v>134.34809037914587</v>
      </c>
      <c r="F176">
        <v>0</v>
      </c>
      <c r="G176">
        <v>175</v>
      </c>
    </row>
    <row r="177" spans="1:7">
      <c r="A177" s="243" t="s">
        <v>133</v>
      </c>
      <c r="B177">
        <v>116.31547936088118</v>
      </c>
      <c r="C177">
        <v>134.94964452417125</v>
      </c>
      <c r="D177">
        <v>140.79403185394079</v>
      </c>
      <c r="E177">
        <v>152.76581673332623</v>
      </c>
      <c r="F177">
        <v>0</v>
      </c>
      <c r="G177">
        <v>176</v>
      </c>
    </row>
    <row r="178" spans="1:7">
      <c r="A178" s="243" t="s">
        <v>134</v>
      </c>
      <c r="B178">
        <v>80.252461305249497</v>
      </c>
      <c r="C178">
        <v>91.838141745701535</v>
      </c>
      <c r="D178">
        <v>95.982411290760922</v>
      </c>
      <c r="E178">
        <v>103.42579674425266</v>
      </c>
      <c r="F178">
        <v>0</v>
      </c>
      <c r="G178">
        <v>177</v>
      </c>
    </row>
    <row r="179" spans="1:7">
      <c r="A179" s="243" t="s">
        <v>919</v>
      </c>
      <c r="B179">
        <v>65.293966405548943</v>
      </c>
      <c r="C179">
        <v>74.364924103052047</v>
      </c>
      <c r="D179">
        <v>77.713916353605612</v>
      </c>
      <c r="E179">
        <v>83.541682355081747</v>
      </c>
      <c r="F179">
        <v>0</v>
      </c>
      <c r="G179">
        <v>178</v>
      </c>
    </row>
    <row r="180" spans="1:7">
      <c r="A180" s="243" t="s">
        <v>920</v>
      </c>
      <c r="B180">
        <v>66.523966405548947</v>
      </c>
      <c r="C180">
        <v>75.594924103052051</v>
      </c>
      <c r="D180">
        <v>78.943916353605601</v>
      </c>
      <c r="E180">
        <v>84.771682355081751</v>
      </c>
      <c r="F180">
        <v>0</v>
      </c>
      <c r="G180">
        <v>179</v>
      </c>
    </row>
    <row r="181" spans="1:7">
      <c r="A181" s="243" t="s">
        <v>921</v>
      </c>
      <c r="B181">
        <v>75.936098920369602</v>
      </c>
      <c r="C181">
        <v>85.504330442163393</v>
      </c>
      <c r="D181">
        <v>89.265375937513028</v>
      </c>
      <c r="E181">
        <v>95.412622591778799</v>
      </c>
      <c r="F181">
        <v>0</v>
      </c>
      <c r="G181">
        <v>180</v>
      </c>
    </row>
    <row r="182" spans="1:7">
      <c r="A182" s="243" t="s">
        <v>922</v>
      </c>
      <c r="B182">
        <v>77.166098920369592</v>
      </c>
      <c r="C182">
        <v>86.734330442163397</v>
      </c>
      <c r="D182">
        <v>90.495375937513032</v>
      </c>
      <c r="E182">
        <v>96.642622591778803</v>
      </c>
      <c r="F182">
        <v>0</v>
      </c>
      <c r="G182">
        <v>181</v>
      </c>
    </row>
    <row r="183" spans="1:7">
      <c r="A183" s="261" t="s">
        <v>923</v>
      </c>
      <c r="B183">
        <v>109.39890746542204</v>
      </c>
      <c r="C183">
        <v>128.24399064295531</v>
      </c>
      <c r="D183">
        <v>134.43094920387918</v>
      </c>
      <c r="E183">
        <v>146.53824136634285</v>
      </c>
      <c r="F183">
        <v>0</v>
      </c>
      <c r="G183">
        <v>182</v>
      </c>
    </row>
    <row r="184" spans="1:7">
      <c r="A184" s="261" t="s">
        <v>924</v>
      </c>
      <c r="B184">
        <v>117.89520291736662</v>
      </c>
      <c r="C184">
        <v>136.721413960814</v>
      </c>
      <c r="D184">
        <v>143.19558176996136</v>
      </c>
      <c r="E184">
        <v>155.29074926102106</v>
      </c>
      <c r="F184">
        <v>0</v>
      </c>
      <c r="G184">
        <v>183</v>
      </c>
    </row>
    <row r="185" spans="1:7">
      <c r="A185" s="243" t="s">
        <v>925</v>
      </c>
      <c r="B185">
        <v>119.12520291736661</v>
      </c>
      <c r="C185">
        <v>137.95141396081399</v>
      </c>
      <c r="D185">
        <v>144.42558176996135</v>
      </c>
      <c r="E185">
        <v>156.52074926102105</v>
      </c>
      <c r="F185">
        <v>0</v>
      </c>
      <c r="G185">
        <v>184</v>
      </c>
    </row>
    <row r="186" spans="1:7">
      <c r="A186" s="243" t="s">
        <v>135</v>
      </c>
      <c r="B186">
        <v>31.758795473165662</v>
      </c>
      <c r="C186">
        <v>39.304023312621304</v>
      </c>
      <c r="D186">
        <v>41.618278481863094</v>
      </c>
      <c r="E186">
        <v>46.465817599841195</v>
      </c>
      <c r="F186">
        <v>0</v>
      </c>
      <c r="G186">
        <v>185</v>
      </c>
    </row>
    <row r="187" spans="1:7">
      <c r="A187" s="243" t="s">
        <v>136</v>
      </c>
      <c r="B187">
        <v>36.575004828457224</v>
      </c>
      <c r="C187">
        <v>45.019478564534005</v>
      </c>
      <c r="D187">
        <v>47.599583735271978</v>
      </c>
      <c r="E187">
        <v>53.024856190573239</v>
      </c>
      <c r="F187">
        <v>0</v>
      </c>
      <c r="G187">
        <v>186</v>
      </c>
    </row>
    <row r="188" spans="1:7">
      <c r="A188" s="243" t="s">
        <v>137</v>
      </c>
      <c r="B188">
        <v>38.802622134912525</v>
      </c>
      <c r="C188">
        <v>47.59481632214947</v>
      </c>
      <c r="D188">
        <v>50.283295726995327</v>
      </c>
      <c r="E188">
        <v>55.931966139917641</v>
      </c>
      <c r="F188">
        <v>0</v>
      </c>
      <c r="G188">
        <v>187</v>
      </c>
    </row>
    <row r="189" spans="1:7">
      <c r="A189" s="243" t="s">
        <v>138</v>
      </c>
      <c r="B189">
        <v>40.943721120639218</v>
      </c>
      <c r="C189">
        <v>50.034787837581476</v>
      </c>
      <c r="D189">
        <v>52.819872835392637</v>
      </c>
      <c r="E189">
        <v>58.66055816288911</v>
      </c>
      <c r="F189">
        <v>0</v>
      </c>
      <c r="G189">
        <v>188</v>
      </c>
    </row>
    <row r="190" spans="1:7">
      <c r="A190" s="243" t="s">
        <v>139</v>
      </c>
      <c r="B190">
        <v>45.030306296159019</v>
      </c>
      <c r="C190">
        <v>54.6086758169196</v>
      </c>
      <c r="D190">
        <v>57.560363800469197</v>
      </c>
      <c r="E190">
        <v>63.714123756601403</v>
      </c>
      <c r="F190">
        <v>0</v>
      </c>
      <c r="G190">
        <v>189</v>
      </c>
    </row>
    <row r="191" spans="1:7">
      <c r="A191" s="243" t="s">
        <v>140</v>
      </c>
      <c r="B191">
        <v>53.673208755483842</v>
      </c>
      <c r="C191">
        <v>63.205562936581245</v>
      </c>
      <c r="D191">
        <v>66.494992716185564</v>
      </c>
      <c r="E191">
        <v>72.619189461797092</v>
      </c>
      <c r="F191">
        <v>0</v>
      </c>
      <c r="G191">
        <v>190</v>
      </c>
    </row>
    <row r="192" spans="1:7">
      <c r="A192" s="243" t="s">
        <v>141</v>
      </c>
      <c r="B192">
        <v>57.580590144586175</v>
      </c>
      <c r="C192">
        <v>67.499069339530777</v>
      </c>
      <c r="D192">
        <v>70.930725937652738</v>
      </c>
      <c r="E192">
        <v>77.302994199311328</v>
      </c>
      <c r="F192">
        <v>0</v>
      </c>
      <c r="G192">
        <v>191</v>
      </c>
    </row>
    <row r="193" spans="1:7">
      <c r="A193" s="243" t="s">
        <v>142</v>
      </c>
      <c r="B193">
        <v>61.352585090960261</v>
      </c>
      <c r="C193">
        <v>71.580750618733475</v>
      </c>
      <c r="D193">
        <v>75.136218115523718</v>
      </c>
      <c r="E193">
        <v>81.707448773631029</v>
      </c>
      <c r="F193">
        <v>0</v>
      </c>
      <c r="G193">
        <v>192</v>
      </c>
    </row>
    <row r="194" spans="1:7">
      <c r="A194" s="243" t="s">
        <v>143</v>
      </c>
      <c r="B194">
        <v>65.02577506789676</v>
      </c>
      <c r="C194">
        <v>75.507842010971402</v>
      </c>
      <c r="D194">
        <v>79.173680475804559</v>
      </c>
      <c r="E194">
        <v>85.908033715359664</v>
      </c>
      <c r="F194">
        <v>0</v>
      </c>
      <c r="G194">
        <v>193</v>
      </c>
    </row>
    <row r="195" spans="1:7">
      <c r="A195" s="243" t="s">
        <v>144</v>
      </c>
      <c r="B195">
        <v>68.624651366948783</v>
      </c>
      <c r="C195">
        <v>79.318662499736632</v>
      </c>
      <c r="D195">
        <v>83.08476342611786</v>
      </c>
      <c r="E195">
        <v>89.95528322980114</v>
      </c>
      <c r="F195">
        <v>0</v>
      </c>
      <c r="G195">
        <v>194</v>
      </c>
    </row>
    <row r="196" spans="1:7">
      <c r="A196" s="243" t="s">
        <v>145</v>
      </c>
      <c r="B196">
        <v>60.883962184385773</v>
      </c>
      <c r="C196">
        <v>70.847544965527803</v>
      </c>
      <c r="D196">
        <v>74.339268104218789</v>
      </c>
      <c r="E196">
        <v>80.740513807394734</v>
      </c>
      <c r="F196">
        <v>0</v>
      </c>
      <c r="G196">
        <v>195</v>
      </c>
    </row>
    <row r="197" spans="1:7">
      <c r="A197" s="243" t="s">
        <v>146</v>
      </c>
      <c r="B197">
        <v>64.587753771974931</v>
      </c>
      <c r="C197">
        <v>74.822515523749601</v>
      </c>
      <c r="D197">
        <v>78.42877220982075</v>
      </c>
      <c r="E197">
        <v>85.004240706010407</v>
      </c>
      <c r="F197">
        <v>0</v>
      </c>
      <c r="G197">
        <v>196</v>
      </c>
    </row>
    <row r="198" spans="1:7">
      <c r="A198" s="243" t="s">
        <v>147</v>
      </c>
      <c r="B198">
        <v>68.213895998887338</v>
      </c>
      <c r="C198">
        <v>78.675996181633039</v>
      </c>
      <c r="D198">
        <v>82.386224172855577</v>
      </c>
      <c r="E198">
        <v>89.107749482782438</v>
      </c>
      <c r="F198">
        <v>0</v>
      </c>
      <c r="G198">
        <v>197</v>
      </c>
    </row>
    <row r="199" spans="1:7">
      <c r="A199" s="243" t="s">
        <v>148</v>
      </c>
      <c r="B199">
        <v>71.779810557538781</v>
      </c>
      <c r="C199">
        <v>82.435244854206346</v>
      </c>
      <c r="D199">
        <v>86.241251691357277</v>
      </c>
      <c r="E199">
        <v>93.086987257093085</v>
      </c>
      <c r="F199">
        <v>0</v>
      </c>
      <c r="G199">
        <v>198</v>
      </c>
    </row>
    <row r="200" spans="1:7">
      <c r="A200" s="243" t="s">
        <v>149</v>
      </c>
      <c r="B200">
        <v>75.298070066733104</v>
      </c>
      <c r="C200">
        <v>86.119932613995459</v>
      </c>
      <c r="D200">
        <v>90.015236026372179</v>
      </c>
      <c r="E200">
        <v>96.967895792710166</v>
      </c>
      <c r="F200">
        <v>0</v>
      </c>
      <c r="G200">
        <v>199</v>
      </c>
    </row>
    <row r="201" spans="1:7">
      <c r="A201" s="243" t="s">
        <v>926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200</v>
      </c>
    </row>
    <row r="202" spans="1:7">
      <c r="A202" s="243" t="s">
        <v>927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201</v>
      </c>
    </row>
    <row r="203" spans="1:7">
      <c r="A203" s="243" t="s">
        <v>928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202</v>
      </c>
    </row>
    <row r="204" spans="1:7">
      <c r="A204" s="243" t="s">
        <v>929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203</v>
      </c>
    </row>
    <row r="205" spans="1:7">
      <c r="A205" s="243" t="s">
        <v>150</v>
      </c>
      <c r="B205">
        <v>48.382494687488489</v>
      </c>
      <c r="C205">
        <v>57.507680308884161</v>
      </c>
      <c r="D205">
        <v>60.445141372784775</v>
      </c>
      <c r="E205">
        <v>66.30774687651973</v>
      </c>
      <c r="F205">
        <v>0</v>
      </c>
      <c r="G205">
        <v>204</v>
      </c>
    </row>
    <row r="206" spans="1:7">
      <c r="A206" s="243" t="s">
        <v>151</v>
      </c>
      <c r="B206">
        <v>50.831668793280734</v>
      </c>
      <c r="C206">
        <v>60.374914301735522</v>
      </c>
      <c r="D206">
        <v>63.46229606449856</v>
      </c>
      <c r="E206">
        <v>69.593490098533309</v>
      </c>
      <c r="F206">
        <v>0</v>
      </c>
      <c r="G206">
        <v>205</v>
      </c>
    </row>
    <row r="207" spans="1:7">
      <c r="A207" s="243" t="s">
        <v>152</v>
      </c>
      <c r="B207">
        <v>53.182113495794987</v>
      </c>
      <c r="C207">
        <v>63.087676638153759</v>
      </c>
      <c r="D207">
        <v>66.311549448028984</v>
      </c>
      <c r="E207">
        <v>72.675519607696216</v>
      </c>
      <c r="F207">
        <v>0</v>
      </c>
      <c r="G207">
        <v>206</v>
      </c>
    </row>
    <row r="208" spans="1:7">
      <c r="A208" s="243" t="s">
        <v>153</v>
      </c>
      <c r="B208">
        <v>57.656507065813472</v>
      </c>
      <c r="C208">
        <v>68.158826771617484</v>
      </c>
      <c r="D208">
        <v>71.624872614929998</v>
      </c>
      <c r="E208">
        <v>78.372237530430041</v>
      </c>
      <c r="F208">
        <v>0</v>
      </c>
      <c r="G208">
        <v>207</v>
      </c>
    </row>
    <row r="209" spans="1:7">
      <c r="A209" s="243" t="s">
        <v>154</v>
      </c>
      <c r="B209">
        <v>61.908379464240241</v>
      </c>
      <c r="C209">
        <v>72.881821109280224</v>
      </c>
      <c r="D209">
        <v>76.559771578217266</v>
      </c>
      <c r="E209">
        <v>83.609815495382662</v>
      </c>
      <c r="F209">
        <v>0</v>
      </c>
      <c r="G209">
        <v>208</v>
      </c>
    </row>
    <row r="210" spans="1:7">
      <c r="A210" s="243" t="s">
        <v>155</v>
      </c>
      <c r="B210">
        <v>66.001308930316981</v>
      </c>
      <c r="C210">
        <v>77.356133927322034</v>
      </c>
      <c r="D210">
        <v>81.224368834191225</v>
      </c>
      <c r="E210">
        <v>88.519437919175786</v>
      </c>
      <c r="F210">
        <v>0</v>
      </c>
      <c r="G210">
        <v>209</v>
      </c>
    </row>
    <row r="211" spans="1:7">
      <c r="A211" s="243" t="s">
        <v>156</v>
      </c>
      <c r="B211">
        <v>69.976759291228561</v>
      </c>
      <c r="C211">
        <v>81.646639375232766</v>
      </c>
      <c r="D211">
        <v>85.689178642996154</v>
      </c>
      <c r="E211">
        <v>93.186659357031857</v>
      </c>
      <c r="F211">
        <v>0</v>
      </c>
      <c r="G211">
        <v>210</v>
      </c>
    </row>
    <row r="212" spans="1:7">
      <c r="A212" s="243" t="s">
        <v>157</v>
      </c>
      <c r="B212">
        <v>73.862925815940599</v>
      </c>
      <c r="C212">
        <v>85.797451665760462</v>
      </c>
      <c r="D212">
        <v>90.002150474462937</v>
      </c>
      <c r="E212">
        <v>97.669656631002894</v>
      </c>
      <c r="F212">
        <v>0</v>
      </c>
      <c r="G212">
        <v>211</v>
      </c>
    </row>
    <row r="213" spans="1:7">
      <c r="A213" s="243" t="s">
        <v>158</v>
      </c>
      <c r="B213">
        <v>47.226943842958327</v>
      </c>
      <c r="C213">
        <v>55.699709763932944</v>
      </c>
      <c r="D213">
        <v>58.479987203639695</v>
      </c>
      <c r="E213">
        <v>63.923436376191042</v>
      </c>
      <c r="F213">
        <v>0</v>
      </c>
      <c r="G213">
        <v>212</v>
      </c>
    </row>
    <row r="214" spans="1:7">
      <c r="A214" s="243" t="s">
        <v>159</v>
      </c>
      <c r="B214">
        <v>49.559564670613177</v>
      </c>
      <c r="C214">
        <v>58.384584932170561</v>
      </c>
      <c r="D214">
        <v>61.298928929179432</v>
      </c>
      <c r="E214">
        <v>66.968688921203096</v>
      </c>
      <c r="F214">
        <v>0</v>
      </c>
      <c r="G214">
        <v>213</v>
      </c>
    </row>
    <row r="215" spans="1:7">
      <c r="A215" s="243" t="s">
        <v>160</v>
      </c>
      <c r="B215">
        <v>51.804920013046683</v>
      </c>
      <c r="C215">
        <v>60.932924847443857</v>
      </c>
      <c r="D215">
        <v>63.969465127678163</v>
      </c>
      <c r="E215">
        <v>69.833881874969634</v>
      </c>
      <c r="F215">
        <v>0</v>
      </c>
      <c r="G215">
        <v>214</v>
      </c>
    </row>
    <row r="216" spans="1:7">
      <c r="A216" s="243" t="s">
        <v>161</v>
      </c>
      <c r="B216">
        <v>56.098082691092706</v>
      </c>
      <c r="C216">
        <v>65.720521802722061</v>
      </c>
      <c r="D216">
        <v>68.974583212454533</v>
      </c>
      <c r="E216">
        <v>75.156656305074506</v>
      </c>
      <c r="F216">
        <v>0</v>
      </c>
      <c r="G216">
        <v>215</v>
      </c>
    </row>
    <row r="217" spans="1:7">
      <c r="A217" s="243" t="s">
        <v>162</v>
      </c>
      <c r="B217">
        <v>60.199818424793307</v>
      </c>
      <c r="C217">
        <v>70.208612874269775</v>
      </c>
      <c r="D217">
        <v>73.654156593120547</v>
      </c>
      <c r="E217">
        <v>80.084449176722572</v>
      </c>
      <c r="F217">
        <v>0</v>
      </c>
      <c r="G217">
        <v>216</v>
      </c>
    </row>
    <row r="218" spans="1:7">
      <c r="A218" s="243" t="s">
        <v>163</v>
      </c>
      <c r="B218">
        <v>64.166709378465157</v>
      </c>
      <c r="C218">
        <v>74.485726305511633</v>
      </c>
      <c r="D218">
        <v>78.10441009321589</v>
      </c>
      <c r="E218">
        <v>84.734009527093946</v>
      </c>
      <c r="F218">
        <v>0</v>
      </c>
      <c r="G218">
        <v>217</v>
      </c>
    </row>
    <row r="219" spans="1:7">
      <c r="A219" s="243" t="s">
        <v>164</v>
      </c>
      <c r="B219">
        <v>68.035038276881352</v>
      </c>
      <c r="C219">
        <v>78.608629912412511</v>
      </c>
      <c r="D219">
        <v>82.387046880708809</v>
      </c>
      <c r="E219">
        <v>89.180201462832215</v>
      </c>
      <c r="F219">
        <v>0</v>
      </c>
      <c r="G219">
        <v>218</v>
      </c>
    </row>
    <row r="220" spans="1:7">
      <c r="A220" s="264" t="s">
        <v>165</v>
      </c>
      <c r="B220">
        <v>71.829142425983463</v>
      </c>
      <c r="C220">
        <v>82.615401753150536</v>
      </c>
      <c r="D220">
        <v>86.543455492038959</v>
      </c>
      <c r="E220">
        <v>93.47324146240814</v>
      </c>
      <c r="F220">
        <v>0</v>
      </c>
      <c r="G220">
        <v>219</v>
      </c>
    </row>
    <row r="221" spans="1:7">
      <c r="A221" s="264" t="s">
        <v>166</v>
      </c>
      <c r="B221">
        <v>30.635318185420012</v>
      </c>
      <c r="C221">
        <v>38.83620937815715</v>
      </c>
      <c r="D221">
        <v>41.181493645714284</v>
      </c>
      <c r="E221">
        <v>46.450273025866636</v>
      </c>
      <c r="F221">
        <v>0</v>
      </c>
      <c r="G221">
        <v>220</v>
      </c>
    </row>
    <row r="222" spans="1:7">
      <c r="A222" s="243" t="s">
        <v>167</v>
      </c>
      <c r="B222">
        <v>32.069269232304208</v>
      </c>
      <c r="C222">
        <v>40.597396499338082</v>
      </c>
      <c r="D222">
        <v>43.046119821098713</v>
      </c>
      <c r="E222">
        <v>48.525136679127073</v>
      </c>
      <c r="F222">
        <v>0</v>
      </c>
      <c r="G222">
        <v>221</v>
      </c>
    </row>
    <row r="223" spans="1:7">
      <c r="A223" s="251" t="s">
        <v>168</v>
      </c>
      <c r="B223">
        <v>33.420665786918029</v>
      </c>
      <c r="C223">
        <v>42.229419169569262</v>
      </c>
      <c r="D223">
        <v>44.77035208354134</v>
      </c>
      <c r="E223">
        <v>50.429661187466891</v>
      </c>
      <c r="F223">
        <v>0</v>
      </c>
      <c r="G223">
        <v>222</v>
      </c>
    </row>
    <row r="224" spans="1:7">
      <c r="A224" s="265" t="s">
        <v>169</v>
      </c>
      <c r="B224">
        <v>35.937551240727956</v>
      </c>
      <c r="C224">
        <v>45.202594085188643</v>
      </c>
      <c r="D224">
        <v>47.90265812362307</v>
      </c>
      <c r="E224">
        <v>53.855116892781531</v>
      </c>
      <c r="F224">
        <v>0</v>
      </c>
      <c r="G224">
        <v>223</v>
      </c>
    </row>
    <row r="225" spans="1:7">
      <c r="A225" s="243" t="s">
        <v>170</v>
      </c>
      <c r="B225">
        <v>38.275256254274971</v>
      </c>
      <c r="C225">
        <v>47.895423951725867</v>
      </c>
      <c r="D225">
        <v>50.730246123058919</v>
      </c>
      <c r="E225">
        <v>56.910859913280404</v>
      </c>
      <c r="F225">
        <v>0</v>
      </c>
      <c r="G225">
        <v>224</v>
      </c>
    </row>
    <row r="226" spans="1:7">
      <c r="A226" s="263" t="s">
        <v>171</v>
      </c>
      <c r="B226">
        <v>40.487423741867957</v>
      </c>
      <c r="C226">
        <v>50.391838272997148</v>
      </c>
      <c r="D226">
        <v>53.344342354754339</v>
      </c>
      <c r="E226">
        <v>59.707574572773517</v>
      </c>
      <c r="F226">
        <v>0</v>
      </c>
      <c r="G226">
        <v>225</v>
      </c>
    </row>
    <row r="227" spans="1:7">
      <c r="A227" s="243" t="s">
        <v>172</v>
      </c>
      <c r="B227">
        <v>42.608226800559436</v>
      </c>
      <c r="C227">
        <v>52.745304149297667</v>
      </c>
      <c r="D227">
        <v>55.803062309224693</v>
      </c>
      <c r="E227">
        <v>62.31577206903011</v>
      </c>
      <c r="F227">
        <v>0</v>
      </c>
      <c r="G227">
        <v>226</v>
      </c>
    </row>
    <row r="228" spans="1:7">
      <c r="A228" s="243" t="s">
        <v>173</v>
      </c>
      <c r="B228">
        <v>44.660467141947429</v>
      </c>
      <c r="C228">
        <v>54.991497053618367</v>
      </c>
      <c r="D228">
        <v>58.145183058740393</v>
      </c>
      <c r="E228">
        <v>64.782500405732506</v>
      </c>
      <c r="F228">
        <v>0</v>
      </c>
      <c r="G228">
        <v>227</v>
      </c>
    </row>
    <row r="229" spans="1:7">
      <c r="A229" s="243" t="s">
        <v>174</v>
      </c>
      <c r="B229">
        <v>41.986329987508256</v>
      </c>
      <c r="C229">
        <v>53.48601774195609</v>
      </c>
      <c r="D229">
        <v>56.802197577186092</v>
      </c>
      <c r="E229">
        <v>64.190335804466102</v>
      </c>
      <c r="F229">
        <v>0</v>
      </c>
      <c r="G229">
        <v>228</v>
      </c>
    </row>
    <row r="230" spans="1:7">
      <c r="A230" s="243" t="s">
        <v>175</v>
      </c>
      <c r="B230">
        <v>44.840688842391828</v>
      </c>
      <c r="C230">
        <v>57.041952990559629</v>
      </c>
      <c r="D230">
        <v>60.551759481702362</v>
      </c>
      <c r="E230">
        <v>68.390635458082997</v>
      </c>
      <c r="F230">
        <v>0</v>
      </c>
      <c r="G230">
        <v>229</v>
      </c>
    </row>
    <row r="231" spans="1:7">
      <c r="A231" s="243" t="s">
        <v>176</v>
      </c>
      <c r="B231">
        <v>47.558942081693488</v>
      </c>
      <c r="C231">
        <v>60.384937900249611</v>
      </c>
      <c r="D231">
        <v>64.069857302079967</v>
      </c>
      <c r="E231">
        <v>72.310101040294256</v>
      </c>
      <c r="F231">
        <v>0</v>
      </c>
      <c r="G231">
        <v>230</v>
      </c>
    </row>
    <row r="232" spans="1:7">
      <c r="A232" s="243" t="s">
        <v>177</v>
      </c>
      <c r="B232">
        <v>52.667748732880291</v>
      </c>
      <c r="C232">
        <v>66.558189790895312</v>
      </c>
      <c r="D232">
        <v>70.548759695961635</v>
      </c>
      <c r="E232">
        <v>79.472871442805186</v>
      </c>
      <c r="F232">
        <v>0</v>
      </c>
      <c r="G232">
        <v>231</v>
      </c>
    </row>
    <row r="233" spans="1:7">
      <c r="A233" s="266" t="s">
        <v>178</v>
      </c>
      <c r="B233">
        <v>61.29514408339034</v>
      </c>
      <c r="C233">
        <v>75.130814545895817</v>
      </c>
      <c r="D233">
        <v>79.457016894948282</v>
      </c>
      <c r="E233">
        <v>88.345940492421562</v>
      </c>
      <c r="F233">
        <v>0</v>
      </c>
      <c r="G233">
        <v>232</v>
      </c>
    </row>
    <row r="234" spans="1:7">
      <c r="A234" s="264" t="s">
        <v>179</v>
      </c>
      <c r="B234">
        <v>66.077822813234434</v>
      </c>
      <c r="C234">
        <v>80.793807906192256</v>
      </c>
      <c r="D234">
        <v>85.381299258621041</v>
      </c>
      <c r="E234">
        <v>94.83579353176448</v>
      </c>
      <c r="F234">
        <v>0</v>
      </c>
      <c r="G234">
        <v>233</v>
      </c>
    </row>
    <row r="235" spans="1:7">
      <c r="A235" s="264" t="s">
        <v>180</v>
      </c>
      <c r="B235">
        <v>70.602818568253255</v>
      </c>
      <c r="C235">
        <v>86.053631444386298</v>
      </c>
      <c r="D235">
        <v>90.867360513553663</v>
      </c>
      <c r="E235">
        <v>100.79395536466664</v>
      </c>
      <c r="F235">
        <v>0</v>
      </c>
      <c r="G235">
        <v>234</v>
      </c>
    </row>
    <row r="236" spans="1:7">
      <c r="A236" s="243" t="s">
        <v>181</v>
      </c>
      <c r="B236">
        <v>74.929135335837799</v>
      </c>
      <c r="C236">
        <v>91.002602579259275</v>
      </c>
      <c r="D236">
        <v>96.015544086750253</v>
      </c>
      <c r="E236">
        <v>106.3421721067262</v>
      </c>
      <c r="F236">
        <v>0</v>
      </c>
      <c r="G236">
        <v>235</v>
      </c>
    </row>
    <row r="237" spans="1:7">
      <c r="A237" s="243" t="s">
        <v>182</v>
      </c>
      <c r="B237">
        <v>56.114889797370267</v>
      </c>
      <c r="C237">
        <v>62.174980882578701</v>
      </c>
      <c r="D237">
        <v>64.61014682719987</v>
      </c>
      <c r="E237">
        <v>68.503538679523004</v>
      </c>
      <c r="F237">
        <v>0</v>
      </c>
      <c r="G237">
        <v>236</v>
      </c>
    </row>
    <row r="238" spans="1:7">
      <c r="A238" s="243" t="s">
        <v>930</v>
      </c>
      <c r="B238">
        <v>81.216544097414811</v>
      </c>
      <c r="C238">
        <v>88.132005833527913</v>
      </c>
      <c r="D238">
        <v>91.269679175891795</v>
      </c>
      <c r="E238">
        <v>95.712616088862148</v>
      </c>
      <c r="F238">
        <v>0</v>
      </c>
      <c r="G238">
        <v>237</v>
      </c>
    </row>
    <row r="239" spans="1:7">
      <c r="A239" s="243" t="s">
        <v>931</v>
      </c>
      <c r="B239">
        <v>81.216544097414811</v>
      </c>
      <c r="C239">
        <v>88.132005833527913</v>
      </c>
      <c r="D239">
        <v>91.269679175891795</v>
      </c>
      <c r="E239">
        <v>95.712616088862148</v>
      </c>
      <c r="F239">
        <v>0</v>
      </c>
      <c r="G239">
        <v>238</v>
      </c>
    </row>
    <row r="240" spans="1:7">
      <c r="A240" s="243" t="s">
        <v>183</v>
      </c>
      <c r="B240">
        <v>35.686664192298373</v>
      </c>
      <c r="C240">
        <v>39.623725697082982</v>
      </c>
      <c r="D240">
        <v>41.119362666882573</v>
      </c>
      <c r="E240">
        <v>43.648783919681485</v>
      </c>
      <c r="F240">
        <v>0</v>
      </c>
      <c r="G240">
        <v>239</v>
      </c>
    </row>
    <row r="241" spans="1:7">
      <c r="A241" s="260" t="s">
        <v>932</v>
      </c>
      <c r="B241">
        <v>30.171921995647825</v>
      </c>
      <c r="C241">
        <v>34.451998597722287</v>
      </c>
      <c r="D241">
        <v>35.969760168519095</v>
      </c>
      <c r="E241">
        <v>38.719556357310609</v>
      </c>
      <c r="F241">
        <v>0</v>
      </c>
      <c r="G241">
        <v>240</v>
      </c>
    </row>
    <row r="242" spans="1:7">
      <c r="A242" s="260" t="s">
        <v>933</v>
      </c>
      <c r="B242">
        <v>30.171921995647825</v>
      </c>
      <c r="C242">
        <v>34.451998597722287</v>
      </c>
      <c r="D242">
        <v>35.969760168519095</v>
      </c>
      <c r="E242">
        <v>38.719556357310609</v>
      </c>
      <c r="F242">
        <v>0</v>
      </c>
      <c r="G242">
        <v>241</v>
      </c>
    </row>
    <row r="243" spans="1:7">
      <c r="A243" s="260" t="s">
        <v>934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242</v>
      </c>
    </row>
    <row r="244" spans="1:7">
      <c r="A244" s="260" t="s">
        <v>935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243</v>
      </c>
    </row>
    <row r="245" spans="1:7">
      <c r="A245" s="260" t="s">
        <v>184</v>
      </c>
      <c r="B245">
        <v>48.066366174517007</v>
      </c>
      <c r="C245">
        <v>55.911541473794003</v>
      </c>
      <c r="D245">
        <v>58.683297212563694</v>
      </c>
      <c r="E245">
        <v>63.723541849282917</v>
      </c>
      <c r="F245">
        <v>0</v>
      </c>
      <c r="G245">
        <v>244</v>
      </c>
    </row>
    <row r="246" spans="1:7">
      <c r="A246" s="243" t="s">
        <v>185</v>
      </c>
      <c r="B246">
        <v>56.781367976788971</v>
      </c>
      <c r="C246">
        <v>65.613616666292828</v>
      </c>
      <c r="D246">
        <v>68.721582165744238</v>
      </c>
      <c r="E246">
        <v>74.395986164281354</v>
      </c>
      <c r="F246">
        <v>0</v>
      </c>
      <c r="G246">
        <v>245</v>
      </c>
    </row>
    <row r="247" spans="1:7">
      <c r="A247" s="243" t="s">
        <v>186</v>
      </c>
      <c r="B247">
        <v>60.946326829216602</v>
      </c>
      <c r="C247">
        <v>70.163403690681136</v>
      </c>
      <c r="D247">
        <v>73.413283568195681</v>
      </c>
      <c r="E247">
        <v>79.33492590823451</v>
      </c>
      <c r="F247">
        <v>0</v>
      </c>
      <c r="G247">
        <v>246</v>
      </c>
    </row>
    <row r="248" spans="1:7">
      <c r="A248" s="243" t="s">
        <v>187</v>
      </c>
      <c r="B248">
        <v>65.018043704567944</v>
      </c>
      <c r="C248">
        <v>74.567304665221528</v>
      </c>
      <c r="D248">
        <v>77.946415695345976</v>
      </c>
      <c r="E248">
        <v>84.081474442344529</v>
      </c>
      <c r="F248">
        <v>0</v>
      </c>
      <c r="G248">
        <v>247</v>
      </c>
    </row>
    <row r="249" spans="1:7">
      <c r="A249" s="243" t="s">
        <v>188</v>
      </c>
      <c r="B249">
        <v>72.949074251172661</v>
      </c>
      <c r="C249">
        <v>83.042781352735346</v>
      </c>
      <c r="D249">
        <v>86.651462575224059</v>
      </c>
      <c r="E249">
        <v>93.136308501860583</v>
      </c>
      <c r="F249">
        <v>0</v>
      </c>
      <c r="G249">
        <v>248</v>
      </c>
    </row>
    <row r="250" spans="1:7">
      <c r="A250" s="243" t="s">
        <v>936</v>
      </c>
      <c r="B250">
        <v>23.385563560105069</v>
      </c>
      <c r="C250">
        <v>27.983574421168122</v>
      </c>
      <c r="D250">
        <v>29.504134014757568</v>
      </c>
      <c r="E250">
        <v>32.458191597662761</v>
      </c>
      <c r="F250">
        <v>0</v>
      </c>
      <c r="G250">
        <v>249</v>
      </c>
    </row>
    <row r="251" spans="1:7">
      <c r="A251" s="267" t="s">
        <v>937</v>
      </c>
      <c r="B251">
        <v>24.61556356010507</v>
      </c>
      <c r="C251">
        <v>29.213574421168122</v>
      </c>
      <c r="D251">
        <v>30.734134014757565</v>
      </c>
      <c r="E251">
        <v>33.688191597662758</v>
      </c>
      <c r="F251">
        <v>0</v>
      </c>
      <c r="G251">
        <v>250</v>
      </c>
    </row>
    <row r="252" spans="1:7">
      <c r="A252" s="267" t="s">
        <v>938</v>
      </c>
      <c r="B252">
        <v>29.561910297846442</v>
      </c>
      <c r="C252">
        <v>35.546160812295156</v>
      </c>
      <c r="D252">
        <v>37.628494936238241</v>
      </c>
      <c r="E252">
        <v>41.473161933419817</v>
      </c>
      <c r="F252">
        <v>0</v>
      </c>
      <c r="G252">
        <v>251</v>
      </c>
    </row>
    <row r="253" spans="1:7">
      <c r="A253" s="267" t="s">
        <v>939</v>
      </c>
      <c r="B253">
        <v>30.185455071984261</v>
      </c>
      <c r="C253">
        <v>36.2028858559555</v>
      </c>
      <c r="D253">
        <v>38.120521906219196</v>
      </c>
      <c r="E253">
        <v>41.986506040255726</v>
      </c>
      <c r="F253">
        <v>0</v>
      </c>
      <c r="G253">
        <v>252</v>
      </c>
    </row>
    <row r="254" spans="1:7">
      <c r="A254" s="267" t="s">
        <v>189</v>
      </c>
      <c r="B254">
        <v>34.85266851343502</v>
      </c>
      <c r="C254">
        <v>42.497108700719764</v>
      </c>
      <c r="D254">
        <v>44.933666514818064</v>
      </c>
      <c r="E254">
        <v>49.844946019080204</v>
      </c>
      <c r="F254">
        <v>0</v>
      </c>
      <c r="G254">
        <v>253</v>
      </c>
    </row>
    <row r="255" spans="1:7">
      <c r="A255" s="267" t="s">
        <v>190</v>
      </c>
      <c r="B255">
        <v>40.561442869884196</v>
      </c>
      <c r="C255">
        <v>49.131283876803906</v>
      </c>
      <c r="D255">
        <v>51.839993043487524</v>
      </c>
      <c r="E255">
        <v>57.345809487977206</v>
      </c>
      <c r="F255">
        <v>0</v>
      </c>
      <c r="G255">
        <v>254</v>
      </c>
    </row>
    <row r="256" spans="1:7">
      <c r="A256" s="243" t="s">
        <v>191</v>
      </c>
      <c r="B256">
        <v>43.231566200384307</v>
      </c>
      <c r="C256">
        <v>52.160072935393828</v>
      </c>
      <c r="D256">
        <v>54.979793317095805</v>
      </c>
      <c r="E256">
        <v>60.716039668301036</v>
      </c>
      <c r="F256">
        <v>0</v>
      </c>
      <c r="G256">
        <v>255</v>
      </c>
    </row>
    <row r="257" spans="1:7">
      <c r="A257" s="243" t="s">
        <v>192</v>
      </c>
      <c r="B257">
        <v>45.813106277027252</v>
      </c>
      <c r="C257">
        <v>55.050264965122764</v>
      </c>
      <c r="D257">
        <v>57.968947038492303</v>
      </c>
      <c r="E257">
        <v>63.903491234144433</v>
      </c>
      <c r="F257">
        <v>0</v>
      </c>
      <c r="G257">
        <v>256</v>
      </c>
    </row>
    <row r="258" spans="1:7">
      <c r="A258" s="250" t="s">
        <v>193</v>
      </c>
      <c r="B258">
        <v>50.775481030800158</v>
      </c>
      <c r="C258">
        <v>60.51662610447304</v>
      </c>
      <c r="D258">
        <v>63.605930640374424</v>
      </c>
      <c r="E258">
        <v>69.864268069444805</v>
      </c>
      <c r="F258">
        <v>0</v>
      </c>
      <c r="G258">
        <v>257</v>
      </c>
    </row>
    <row r="259" spans="1:7">
      <c r="A259" s="243" t="s">
        <v>194</v>
      </c>
      <c r="B259">
        <v>59.796989176160395</v>
      </c>
      <c r="C259">
        <v>69.49165327973914</v>
      </c>
      <c r="D259">
        <v>73.016987430106298</v>
      </c>
      <c r="E259">
        <v>79.245462497752058</v>
      </c>
      <c r="F259">
        <v>0</v>
      </c>
      <c r="G259">
        <v>258</v>
      </c>
    </row>
    <row r="260" spans="1:7">
      <c r="A260" s="268" t="s">
        <v>195</v>
      </c>
      <c r="B260">
        <v>64.574909612765879</v>
      </c>
      <c r="C260">
        <v>74.669417881856674</v>
      </c>
      <c r="D260">
        <v>78.34028412490494</v>
      </c>
      <c r="E260">
        <v>84.825644773033702</v>
      </c>
      <c r="F260">
        <v>0</v>
      </c>
      <c r="G260">
        <v>259</v>
      </c>
    </row>
    <row r="261" spans="1:7">
      <c r="A261" s="243" t="s">
        <v>196</v>
      </c>
      <c r="B261">
        <v>69.21335863689329</v>
      </c>
      <c r="C261">
        <v>79.628966031780266</v>
      </c>
      <c r="D261">
        <v>83.426392790284368</v>
      </c>
      <c r="E261">
        <v>90.118048146295379</v>
      </c>
      <c r="F261">
        <v>0</v>
      </c>
      <c r="G261">
        <v>260</v>
      </c>
    </row>
    <row r="262" spans="1:7">
      <c r="A262" s="243" t="s">
        <v>197</v>
      </c>
      <c r="B262">
        <v>73.749843983155117</v>
      </c>
      <c r="C262">
        <v>84.4289821913042</v>
      </c>
      <c r="D262">
        <v>88.339099871815364</v>
      </c>
      <c r="E262">
        <v>95.200064353178448</v>
      </c>
      <c r="F262">
        <v>0</v>
      </c>
      <c r="G262">
        <v>261</v>
      </c>
    </row>
    <row r="263" spans="1:7">
      <c r="A263" s="243" t="s">
        <v>198</v>
      </c>
      <c r="B263">
        <v>78.20953065874977</v>
      </c>
      <c r="C263">
        <v>89.108839436908482</v>
      </c>
      <c r="D263">
        <v>93.121201512174451</v>
      </c>
      <c r="E263">
        <v>100.12361771288367</v>
      </c>
      <c r="F263">
        <v>0</v>
      </c>
      <c r="G263">
        <v>262</v>
      </c>
    </row>
    <row r="264" spans="1:7">
      <c r="A264" s="243" t="s">
        <v>199</v>
      </c>
      <c r="B264">
        <v>68.723083206627265</v>
      </c>
      <c r="C264">
        <v>78.861882920699429</v>
      </c>
      <c r="D264">
        <v>82.592620039931333</v>
      </c>
      <c r="E264">
        <v>89.106436357883098</v>
      </c>
      <c r="F264">
        <v>0</v>
      </c>
      <c r="G264">
        <v>263</v>
      </c>
    </row>
    <row r="265" spans="1:7">
      <c r="A265" s="243" t="s">
        <v>200</v>
      </c>
      <c r="B265">
        <v>73.291132565768535</v>
      </c>
      <c r="C265">
        <v>83.711284017144692</v>
      </c>
      <c r="D265">
        <v>87.559005548334341</v>
      </c>
      <c r="E265">
        <v>94.253580298173375</v>
      </c>
      <c r="F265">
        <v>0</v>
      </c>
      <c r="G265">
        <v>264</v>
      </c>
    </row>
    <row r="266" spans="1:7">
      <c r="A266" s="243" t="s">
        <v>201</v>
      </c>
      <c r="B266">
        <v>77.779018351884943</v>
      </c>
      <c r="C266">
        <v>88.435261485981485</v>
      </c>
      <c r="D266">
        <v>92.389063191555906</v>
      </c>
      <c r="E266">
        <v>99.235318406420987</v>
      </c>
      <c r="F266">
        <v>0</v>
      </c>
      <c r="G266">
        <v>265</v>
      </c>
    </row>
    <row r="267" spans="1:7">
      <c r="A267" s="243" t="s">
        <v>202</v>
      </c>
      <c r="B267">
        <v>101.43463800697984</v>
      </c>
      <c r="C267">
        <v>123.14900393367338</v>
      </c>
      <c r="D267">
        <v>129.81617383680418</v>
      </c>
      <c r="E267">
        <v>143.76687757848629</v>
      </c>
      <c r="F267">
        <v>0</v>
      </c>
      <c r="G267">
        <v>266</v>
      </c>
    </row>
    <row r="268" spans="1:7">
      <c r="A268" s="243" t="s">
        <v>203</v>
      </c>
      <c r="B268">
        <v>106.11752634978521</v>
      </c>
      <c r="C268">
        <v>128.17808167598818</v>
      </c>
      <c r="D268">
        <v>134.97785694599747</v>
      </c>
      <c r="E268">
        <v>149.15097499935558</v>
      </c>
      <c r="F268">
        <v>0</v>
      </c>
      <c r="G268">
        <v>267</v>
      </c>
    </row>
    <row r="269" spans="1:7">
      <c r="A269" s="243" t="s">
        <v>940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268</v>
      </c>
    </row>
    <row r="270" spans="1:7">
      <c r="A270" s="243" t="s">
        <v>941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269</v>
      </c>
    </row>
    <row r="271" spans="1:7">
      <c r="A271" s="243" t="s">
        <v>942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270</v>
      </c>
    </row>
    <row r="272" spans="1:7">
      <c r="A272" s="243" t="s">
        <v>943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271</v>
      </c>
    </row>
    <row r="273" spans="1:7">
      <c r="A273" s="243" t="s">
        <v>204</v>
      </c>
      <c r="B273">
        <v>51.20122792954141</v>
      </c>
      <c r="C273">
        <v>59.792499043748336</v>
      </c>
      <c r="D273">
        <v>62.699727239580355</v>
      </c>
      <c r="E273">
        <v>68.219311761799105</v>
      </c>
      <c r="F273">
        <v>0</v>
      </c>
      <c r="G273">
        <v>272</v>
      </c>
    </row>
    <row r="274" spans="1:7">
      <c r="A274" s="243" t="s">
        <v>205</v>
      </c>
      <c r="B274">
        <v>53.975003835039267</v>
      </c>
      <c r="C274">
        <v>62.928711827567646</v>
      </c>
      <c r="D274">
        <v>65.972459799364913</v>
      </c>
      <c r="E274">
        <v>71.724897057490949</v>
      </c>
      <c r="F274">
        <v>0</v>
      </c>
      <c r="G274">
        <v>273</v>
      </c>
    </row>
    <row r="275" spans="1:7">
      <c r="A275" s="243" t="s">
        <v>206</v>
      </c>
      <c r="B275">
        <v>56.659595228108103</v>
      </c>
      <c r="C275">
        <v>65.925386855605169</v>
      </c>
      <c r="D275">
        <v>69.093523293913023</v>
      </c>
      <c r="E275">
        <v>75.046463129400692</v>
      </c>
      <c r="F275">
        <v>0</v>
      </c>
      <c r="G275">
        <v>274</v>
      </c>
    </row>
    <row r="276" spans="1:7">
      <c r="A276" s="269" t="s">
        <v>207</v>
      </c>
      <c r="B276">
        <v>61.826498269452955</v>
      </c>
      <c r="C276">
        <v>71.602250776814913</v>
      </c>
      <c r="D276">
        <v>74.991649077268434</v>
      </c>
      <c r="E276">
        <v>81.272220545144549</v>
      </c>
      <c r="F276">
        <v>0</v>
      </c>
      <c r="G276">
        <v>275</v>
      </c>
    </row>
    <row r="277" spans="1:7">
      <c r="A277" s="269" t="s">
        <v>944</v>
      </c>
      <c r="B277">
        <v>66.797001595880303</v>
      </c>
      <c r="C277">
        <v>76.971828435989124</v>
      </c>
      <c r="D277">
        <v>80.555773357863515</v>
      </c>
      <c r="E277">
        <v>87.092735816195258</v>
      </c>
      <c r="F277">
        <v>0</v>
      </c>
      <c r="G277">
        <v>276</v>
      </c>
    </row>
    <row r="278" spans="1:7">
      <c r="A278" s="243" t="s">
        <v>945</v>
      </c>
      <c r="B278">
        <v>71.628881806952464</v>
      </c>
      <c r="C278">
        <v>82.124516885486486</v>
      </c>
      <c r="D278">
        <v>85.884152241040894</v>
      </c>
      <c r="E278">
        <v>92.627222522519318</v>
      </c>
      <c r="F278">
        <v>0</v>
      </c>
      <c r="G278">
        <v>277</v>
      </c>
    </row>
    <row r="279" spans="1:7">
      <c r="A279" s="243" t="s">
        <v>946</v>
      </c>
      <c r="B279">
        <v>76.359277105900418</v>
      </c>
      <c r="C279">
        <v>87.118422419678978</v>
      </c>
      <c r="D279">
        <v>91.039943739500217</v>
      </c>
      <c r="E279">
        <v>97.952309925690187</v>
      </c>
      <c r="F279">
        <v>0</v>
      </c>
      <c r="G279">
        <v>278</v>
      </c>
    </row>
    <row r="280" spans="1:7">
      <c r="A280" s="243" t="s">
        <v>947</v>
      </c>
      <c r="B280">
        <v>81.013147125056122</v>
      </c>
      <c r="C280">
        <v>91.992596786295891</v>
      </c>
      <c r="D280">
        <v>96.065594731083024</v>
      </c>
      <c r="E280">
        <v>103.11949858384872</v>
      </c>
      <c r="F280">
        <v>0</v>
      </c>
      <c r="G280">
        <v>279</v>
      </c>
    </row>
    <row r="281" spans="1:7">
      <c r="A281" s="243" t="s">
        <v>208</v>
      </c>
      <c r="B281">
        <v>51.243634720359225</v>
      </c>
      <c r="C281">
        <v>59.85884855062416</v>
      </c>
      <c r="D281">
        <v>62.771845123592279</v>
      </c>
      <c r="E281">
        <v>68.306811984840579</v>
      </c>
      <c r="F281">
        <v>0</v>
      </c>
      <c r="G281">
        <v>280</v>
      </c>
    </row>
    <row r="282" spans="1:7">
      <c r="A282" s="243" t="s">
        <v>209</v>
      </c>
      <c r="B282">
        <v>54.021135745761043</v>
      </c>
      <c r="C282">
        <v>63.000889643162779</v>
      </c>
      <c r="D282">
        <v>66.050912700952637</v>
      </c>
      <c r="E282">
        <v>71.820083521725579</v>
      </c>
      <c r="F282">
        <v>0</v>
      </c>
      <c r="G282">
        <v>281</v>
      </c>
    </row>
    <row r="283" spans="1:7">
      <c r="A283" s="243" t="s">
        <v>210</v>
      </c>
      <c r="B283">
        <v>56.709060712243144</v>
      </c>
      <c r="C283">
        <v>66.002780367739433</v>
      </c>
      <c r="D283">
        <v>69.177645340845771</v>
      </c>
      <c r="E283">
        <v>75.148527935796096</v>
      </c>
      <c r="F283">
        <v>0</v>
      </c>
      <c r="G283">
        <v>282</v>
      </c>
    </row>
    <row r="284" spans="1:7">
      <c r="A284" s="243" t="s">
        <v>211</v>
      </c>
      <c r="B284">
        <v>61.881661973084341</v>
      </c>
      <c r="C284">
        <v>71.688559701937564</v>
      </c>
      <c r="D284">
        <v>75.085461636611768</v>
      </c>
      <c r="E284">
        <v>81.386042795742995</v>
      </c>
      <c r="F284">
        <v>0</v>
      </c>
      <c r="G284">
        <v>283</v>
      </c>
    </row>
    <row r="285" spans="1:7">
      <c r="A285" s="243" t="s">
        <v>212</v>
      </c>
      <c r="B285">
        <v>66.856841777084782</v>
      </c>
      <c r="C285">
        <v>77.065454160494767</v>
      </c>
      <c r="D285">
        <v>80.657538833725539</v>
      </c>
      <c r="E285">
        <v>87.216207295674309</v>
      </c>
      <c r="F285">
        <v>0</v>
      </c>
      <c r="G285">
        <v>284</v>
      </c>
    </row>
    <row r="286" spans="1:7">
      <c r="A286" s="243" t="s">
        <v>213</v>
      </c>
      <c r="B286">
        <v>71.692619702719625</v>
      </c>
      <c r="C286">
        <v>82.224240959671263</v>
      </c>
      <c r="D286">
        <v>85.992546252600206</v>
      </c>
      <c r="E286">
        <v>92.75873636707739</v>
      </c>
      <c r="F286">
        <v>0</v>
      </c>
      <c r="G286">
        <v>285</v>
      </c>
    </row>
    <row r="287" spans="1:7">
      <c r="A287" s="243" t="s">
        <v>214</v>
      </c>
      <c r="B287">
        <v>76.42630885713487</v>
      </c>
      <c r="C287">
        <v>87.223300047852646</v>
      </c>
      <c r="D287">
        <v>91.153939351226896</v>
      </c>
      <c r="E287">
        <v>98.090620160224873</v>
      </c>
      <c r="F287">
        <v>0</v>
      </c>
      <c r="G287">
        <v>286</v>
      </c>
    </row>
    <row r="288" spans="1:7">
      <c r="A288" s="243" t="s">
        <v>215</v>
      </c>
      <c r="B288">
        <v>81.082996567627958</v>
      </c>
      <c r="C288">
        <v>92.10188296383528</v>
      </c>
      <c r="D288">
        <v>96.184382168202077</v>
      </c>
      <c r="E288">
        <v>103.26362271318017</v>
      </c>
      <c r="F288">
        <v>0</v>
      </c>
      <c r="G288">
        <v>287</v>
      </c>
    </row>
    <row r="289" spans="1:7">
      <c r="A289" s="243" t="s">
        <v>216</v>
      </c>
      <c r="B289">
        <v>32.045470980638051</v>
      </c>
      <c r="C289">
        <v>39.979848790799537</v>
      </c>
      <c r="D289">
        <v>42.3101235635447</v>
      </c>
      <c r="E289">
        <v>47.407677624198506</v>
      </c>
      <c r="F289">
        <v>0</v>
      </c>
      <c r="G289">
        <v>288</v>
      </c>
    </row>
    <row r="290" spans="1:7">
      <c r="A290" s="243" t="s">
        <v>217</v>
      </c>
      <c r="B290">
        <v>33.645735643792129</v>
      </c>
      <c r="C290">
        <v>41.881803588616378</v>
      </c>
      <c r="D290">
        <v>44.309362783243998</v>
      </c>
      <c r="E290">
        <v>49.60074196891766</v>
      </c>
      <c r="F290">
        <v>0</v>
      </c>
      <c r="G290">
        <v>289</v>
      </c>
    </row>
    <row r="291" spans="1:7">
      <c r="A291" s="243" t="s">
        <v>218</v>
      </c>
      <c r="B291">
        <v>35.168354556409334</v>
      </c>
      <c r="C291">
        <v>43.662274134506283</v>
      </c>
      <c r="D291">
        <v>46.176555999856376</v>
      </c>
      <c r="E291">
        <v>51.633595640789935</v>
      </c>
      <c r="F291">
        <v>0</v>
      </c>
      <c r="G291">
        <v>290</v>
      </c>
    </row>
    <row r="292" spans="1:7">
      <c r="A292" s="243" t="s">
        <v>219</v>
      </c>
      <c r="B292">
        <v>38.039762358569604</v>
      </c>
      <c r="C292">
        <v>46.951241419998034</v>
      </c>
      <c r="D292">
        <v>49.61532342489663</v>
      </c>
      <c r="E292">
        <v>55.340630104626229</v>
      </c>
      <c r="F292">
        <v>0</v>
      </c>
      <c r="G292">
        <v>291</v>
      </c>
    </row>
    <row r="293" spans="1:7">
      <c r="A293" s="243" t="s">
        <v>948</v>
      </c>
      <c r="B293">
        <v>40.744634691455396</v>
      </c>
      <c r="C293">
        <v>49.979647930892021</v>
      </c>
      <c r="D293">
        <v>52.770877113990615</v>
      </c>
      <c r="E293">
        <v>58.704042935586855</v>
      </c>
      <c r="F293">
        <v>0</v>
      </c>
      <c r="G293">
        <v>292</v>
      </c>
    </row>
    <row r="294" spans="1:7">
      <c r="A294" s="243" t="s">
        <v>949</v>
      </c>
      <c r="B294">
        <v>43.333529521631633</v>
      </c>
      <c r="C294">
        <v>52.826596473260928</v>
      </c>
      <c r="D294">
        <v>55.729197012762377</v>
      </c>
      <c r="E294">
        <v>61.828153118099557</v>
      </c>
      <c r="F294">
        <v>0</v>
      </c>
      <c r="G294">
        <v>293</v>
      </c>
    </row>
    <row r="295" spans="1:7">
      <c r="A295" s="243" t="s">
        <v>950</v>
      </c>
      <c r="B295">
        <v>45.838420493579342</v>
      </c>
      <c r="C295">
        <v>55.542112892103319</v>
      </c>
      <c r="D295">
        <v>58.544658176236162</v>
      </c>
      <c r="E295">
        <v>64.778933600590406</v>
      </c>
      <c r="F295">
        <v>0</v>
      </c>
      <c r="G295">
        <v>294</v>
      </c>
    </row>
    <row r="296" spans="1:7">
      <c r="A296" s="243" t="s">
        <v>951</v>
      </c>
      <c r="B296">
        <v>48.280517394080711</v>
      </c>
      <c r="C296">
        <v>58.15938194077598</v>
      </c>
      <c r="D296">
        <v>61.253330415722367</v>
      </c>
      <c r="E296">
        <v>67.60014768224606</v>
      </c>
      <c r="F296">
        <v>0</v>
      </c>
      <c r="G296">
        <v>295</v>
      </c>
    </row>
    <row r="297" spans="1:7">
      <c r="A297" s="243" t="s">
        <v>220</v>
      </c>
      <c r="B297">
        <v>39.395939188756103</v>
      </c>
      <c r="C297">
        <v>49.433101951858781</v>
      </c>
      <c r="D297">
        <v>52.396924280923123</v>
      </c>
      <c r="E297">
        <v>58.845442491761354</v>
      </c>
      <c r="F297">
        <v>0</v>
      </c>
      <c r="G297">
        <v>296</v>
      </c>
    </row>
    <row r="298" spans="1:7">
      <c r="A298" s="243" t="s">
        <v>221</v>
      </c>
      <c r="B298">
        <v>49.7466289496193</v>
      </c>
      <c r="C298">
        <v>62.353515833109945</v>
      </c>
      <c r="D298">
        <v>66.059446613620892</v>
      </c>
      <c r="E298">
        <v>74.158920694983422</v>
      </c>
      <c r="F298">
        <v>0</v>
      </c>
      <c r="G298">
        <v>297</v>
      </c>
    </row>
    <row r="299" spans="1:7">
      <c r="A299" s="243" t="s">
        <v>222</v>
      </c>
      <c r="B299">
        <v>52.968299651350684</v>
      </c>
      <c r="C299">
        <v>66.245253853272288</v>
      </c>
      <c r="D299">
        <v>70.1372199943293</v>
      </c>
      <c r="E299">
        <v>78.667188370481341</v>
      </c>
      <c r="F299">
        <v>0</v>
      </c>
      <c r="G299">
        <v>298</v>
      </c>
    </row>
    <row r="300" spans="1:7">
      <c r="A300" s="243" t="s">
        <v>223</v>
      </c>
      <c r="B300">
        <v>59.070328312832558</v>
      </c>
      <c r="C300">
        <v>73.494713249466585</v>
      </c>
      <c r="D300">
        <v>77.712323098886657</v>
      </c>
      <c r="E300">
        <v>86.979474697340208</v>
      </c>
      <c r="F300">
        <v>0</v>
      </c>
      <c r="G300">
        <v>299</v>
      </c>
    </row>
    <row r="301" spans="1:7">
      <c r="A301" s="243" t="s">
        <v>224</v>
      </c>
      <c r="B301">
        <v>68.076151669459662</v>
      </c>
      <c r="C301">
        <v>82.445200062733505</v>
      </c>
      <c r="D301">
        <v>87.096706005667428</v>
      </c>
      <c r="E301">
        <v>96.328305853491315</v>
      </c>
      <c r="F301">
        <v>0</v>
      </c>
      <c r="G301">
        <v>300</v>
      </c>
    </row>
    <row r="302" spans="1:7">
      <c r="A302" s="243" t="s">
        <v>225</v>
      </c>
      <c r="B302">
        <v>73.835644242952114</v>
      </c>
      <c r="C302">
        <v>89.158728772191537</v>
      </c>
      <c r="D302">
        <v>94.089285005308639</v>
      </c>
      <c r="E302">
        <v>103.93381896028752</v>
      </c>
      <c r="F302">
        <v>0</v>
      </c>
      <c r="G302">
        <v>301</v>
      </c>
    </row>
    <row r="303" spans="1:7">
      <c r="A303" s="243" t="s">
        <v>226</v>
      </c>
      <c r="B303">
        <v>79.322625643265013</v>
      </c>
      <c r="C303">
        <v>95.445887515662449</v>
      </c>
      <c r="D303">
        <v>100.61842574894634</v>
      </c>
      <c r="E303">
        <v>110.97704503770335</v>
      </c>
      <c r="F303">
        <v>0</v>
      </c>
      <c r="G303">
        <v>302</v>
      </c>
    </row>
    <row r="304" spans="1:7">
      <c r="A304" s="243" t="s">
        <v>227</v>
      </c>
      <c r="B304">
        <v>84.59809922911731</v>
      </c>
      <c r="C304">
        <v>101.40212192085623</v>
      </c>
      <c r="D304">
        <v>106.78787183668773</v>
      </c>
      <c r="E304">
        <v>117.58385561223834</v>
      </c>
      <c r="F304">
        <v>0</v>
      </c>
      <c r="G304">
        <v>303</v>
      </c>
    </row>
    <row r="305" spans="1:7">
      <c r="A305" s="263" t="s">
        <v>228</v>
      </c>
      <c r="B305">
        <v>64.549841733151851</v>
      </c>
      <c r="C305">
        <v>70.704659389804675</v>
      </c>
      <c r="D305">
        <v>73.359447247678133</v>
      </c>
      <c r="E305">
        <v>77.313697535340665</v>
      </c>
      <c r="F305">
        <v>0</v>
      </c>
      <c r="G305">
        <v>304</v>
      </c>
    </row>
    <row r="306" spans="1:7">
      <c r="A306" s="263" t="s">
        <v>952</v>
      </c>
      <c r="B306">
        <v>113.86281259596902</v>
      </c>
      <c r="C306">
        <v>127.90608982399874</v>
      </c>
      <c r="D306">
        <v>133.05622564461316</v>
      </c>
      <c r="E306">
        <v>142.07852916625166</v>
      </c>
      <c r="F306">
        <v>0</v>
      </c>
      <c r="G306">
        <v>305</v>
      </c>
    </row>
    <row r="307" spans="1:7">
      <c r="A307" s="243" t="s">
        <v>953</v>
      </c>
      <c r="B307">
        <v>113.86281259596902</v>
      </c>
      <c r="C307">
        <v>127.90608982399874</v>
      </c>
      <c r="D307">
        <v>133.05622564461316</v>
      </c>
      <c r="E307">
        <v>142.07852916625166</v>
      </c>
      <c r="F307">
        <v>0</v>
      </c>
      <c r="G307">
        <v>306</v>
      </c>
    </row>
    <row r="308" spans="1:7">
      <c r="A308" s="251" t="s">
        <v>229</v>
      </c>
      <c r="B308">
        <v>48.631002423267695</v>
      </c>
      <c r="C308">
        <v>56.628347091748637</v>
      </c>
      <c r="D308">
        <v>59.200604097686295</v>
      </c>
      <c r="E308">
        <v>64.338612113520043</v>
      </c>
      <c r="F308">
        <v>0</v>
      </c>
      <c r="G308">
        <v>307</v>
      </c>
    </row>
    <row r="309" spans="1:7">
      <c r="A309" s="270" t="s">
        <v>954</v>
      </c>
      <c r="B309">
        <v>34.406034578379526</v>
      </c>
      <c r="C309">
        <v>38.757978743250952</v>
      </c>
      <c r="D309">
        <v>40.39145494138829</v>
      </c>
      <c r="E309">
        <v>43.187423469754528</v>
      </c>
      <c r="F309">
        <v>0</v>
      </c>
      <c r="G309">
        <v>308</v>
      </c>
    </row>
    <row r="310" spans="1:7">
      <c r="A310" s="243" t="s">
        <v>955</v>
      </c>
      <c r="B310">
        <v>34.406034578379526</v>
      </c>
      <c r="C310">
        <v>38.757978743250952</v>
      </c>
      <c r="D310">
        <v>40.39145494138829</v>
      </c>
      <c r="E310">
        <v>43.187423469754528</v>
      </c>
      <c r="F310">
        <v>0</v>
      </c>
      <c r="G310">
        <v>309</v>
      </c>
    </row>
    <row r="311" spans="1:7">
      <c r="A311" s="258" t="s">
        <v>956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310</v>
      </c>
    </row>
    <row r="312" spans="1:7">
      <c r="A312" s="243" t="s">
        <v>957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311</v>
      </c>
    </row>
    <row r="313" spans="1:7">
      <c r="A313" s="243" t="s">
        <v>230</v>
      </c>
      <c r="B313">
        <v>51.756181663411539</v>
      </c>
      <c r="C313">
        <v>59.625919773747619</v>
      </c>
      <c r="D313">
        <v>62.501993285478761</v>
      </c>
      <c r="E313">
        <v>67.558018650095121</v>
      </c>
      <c r="F313">
        <v>0</v>
      </c>
      <c r="G313">
        <v>312</v>
      </c>
    </row>
    <row r="314" spans="1:7">
      <c r="A314" s="243" t="s">
        <v>231</v>
      </c>
      <c r="B314">
        <v>61.573573291322255</v>
      </c>
      <c r="C314">
        <v>70.436115345615377</v>
      </c>
      <c r="D314">
        <v>73.64977924648467</v>
      </c>
      <c r="E314">
        <v>79.343645648802806</v>
      </c>
      <c r="F314">
        <v>0</v>
      </c>
      <c r="G314">
        <v>313</v>
      </c>
    </row>
    <row r="315" spans="1:7">
      <c r="A315" s="243" t="s">
        <v>232</v>
      </c>
      <c r="B315">
        <v>66.288893193117332</v>
      </c>
      <c r="C315">
        <v>75.538657900038871</v>
      </c>
      <c r="D315">
        <v>78.894813067052979</v>
      </c>
      <c r="E315">
        <v>84.837456179090566</v>
      </c>
      <c r="F315">
        <v>0</v>
      </c>
      <c r="G315">
        <v>314</v>
      </c>
    </row>
    <row r="316" spans="1:7">
      <c r="A316" s="243" t="s">
        <v>233</v>
      </c>
      <c r="B316">
        <v>70.910519119257344</v>
      </c>
      <c r="C316">
        <v>80.494607209322538</v>
      </c>
      <c r="D316">
        <v>83.9805089339917</v>
      </c>
      <c r="E316">
        <v>90.137942866442827</v>
      </c>
      <c r="F316">
        <v>0</v>
      </c>
      <c r="G316">
        <v>315</v>
      </c>
    </row>
    <row r="317" spans="1:7">
      <c r="A317" s="243" t="s">
        <v>234</v>
      </c>
      <c r="B317">
        <v>79.940256815477284</v>
      </c>
      <c r="C317">
        <v>90.072442375023172</v>
      </c>
      <c r="D317">
        <v>93.788793985078769</v>
      </c>
      <c r="E317">
        <v>100.29836094522707</v>
      </c>
      <c r="F317">
        <v>0</v>
      </c>
      <c r="G317">
        <v>316</v>
      </c>
    </row>
    <row r="318" spans="1:7">
      <c r="A318" s="269" t="s">
        <v>958</v>
      </c>
      <c r="B318">
        <v>29.966451361163248</v>
      </c>
      <c r="C318">
        <v>35.199078257979025</v>
      </c>
      <c r="D318">
        <v>36.970932144010547</v>
      </c>
      <c r="E318">
        <v>40.332707840094614</v>
      </c>
      <c r="F318">
        <v>0</v>
      </c>
      <c r="G318">
        <v>317</v>
      </c>
    </row>
    <row r="319" spans="1:7">
      <c r="A319" s="264" t="s">
        <v>959</v>
      </c>
      <c r="B319">
        <v>31.196451361163248</v>
      </c>
      <c r="C319">
        <v>36.429078257979029</v>
      </c>
      <c r="D319">
        <v>38.200932144010551</v>
      </c>
      <c r="E319">
        <v>41.56270784009461</v>
      </c>
      <c r="F319">
        <v>0</v>
      </c>
      <c r="G319">
        <v>318</v>
      </c>
    </row>
    <row r="320" spans="1:7">
      <c r="A320" s="264" t="s">
        <v>960</v>
      </c>
      <c r="B320">
        <v>32.52404743581468</v>
      </c>
      <c r="C320">
        <v>38.533132698594514</v>
      </c>
      <c r="D320">
        <v>40.719850111739504</v>
      </c>
      <c r="E320">
        <v>44.58047254679277</v>
      </c>
      <c r="F320">
        <v>0</v>
      </c>
      <c r="G320">
        <v>319</v>
      </c>
    </row>
    <row r="321" spans="1:7">
      <c r="A321" s="243" t="s">
        <v>961</v>
      </c>
      <c r="B321">
        <v>32.958067423368227</v>
      </c>
      <c r="C321">
        <v>39.000440462375508</v>
      </c>
      <c r="D321">
        <v>40.97328570279641</v>
      </c>
      <c r="E321">
        <v>44.8552943439188</v>
      </c>
      <c r="F321">
        <v>0</v>
      </c>
      <c r="G321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T323"/>
  <sheetViews>
    <sheetView zoomScale="85" zoomScaleNormal="85" workbookViewId="0">
      <selection activeCell="E17" sqref="E17"/>
    </sheetView>
  </sheetViews>
  <sheetFormatPr defaultRowHeight="15"/>
  <cols>
    <col min="1" max="1" width="9" style="230"/>
    <col min="2" max="2" width="19.125" style="230" bestFit="1" customWidth="1"/>
    <col min="3" max="3" width="19.125" style="230" customWidth="1"/>
    <col min="4" max="4" width="13.25" style="230" bestFit="1" customWidth="1"/>
    <col min="5" max="5" width="23.875" style="230" customWidth="1"/>
    <col min="6" max="6" width="10.375" style="230" customWidth="1"/>
    <col min="7" max="7" width="8.75" style="230" bestFit="1" customWidth="1"/>
    <col min="8" max="9" width="13.625" style="230" customWidth="1"/>
    <col min="10" max="10" width="16.375" style="230" bestFit="1" customWidth="1"/>
    <col min="11" max="11" width="13.25" style="230" bestFit="1" customWidth="1"/>
    <col min="12" max="12" width="16.5" style="230" customWidth="1"/>
    <col min="13" max="14" width="8.75" style="230" bestFit="1" customWidth="1"/>
    <col min="15" max="15" width="10" style="230" bestFit="1" customWidth="1"/>
    <col min="16" max="16" width="13.875" style="230" customWidth="1"/>
    <col min="17" max="17" width="16.375" style="230" bestFit="1" customWidth="1"/>
    <col min="18" max="18" width="13.25" style="230" bestFit="1" customWidth="1"/>
    <col min="19" max="19" width="16.75" style="230" customWidth="1"/>
    <col min="20" max="21" width="8.75" style="230" bestFit="1" customWidth="1"/>
    <col min="22" max="22" width="10" style="230" bestFit="1" customWidth="1"/>
    <col min="23" max="23" width="13.25" style="230" customWidth="1"/>
    <col min="24" max="24" width="19.125" style="230" bestFit="1" customWidth="1"/>
    <col min="25" max="25" width="8" style="230" customWidth="1"/>
    <col min="26" max="26" width="18.5" style="230" customWidth="1"/>
    <col min="27" max="28" width="17.875" style="230" customWidth="1"/>
    <col min="29" max="29" width="15.5" style="230" customWidth="1"/>
    <col min="30" max="30" width="10.5" style="230" customWidth="1"/>
    <col min="31" max="31" width="14.375" style="230" customWidth="1"/>
    <col min="32" max="32" width="13" style="230" customWidth="1"/>
    <col min="33" max="41" width="20.625" style="230" customWidth="1"/>
    <col min="42" max="44" width="5.25" style="230" customWidth="1"/>
    <col min="45" max="45" width="11.625" style="230" customWidth="1"/>
    <col min="46" max="46" width="11.5" style="230" customWidth="1"/>
    <col min="47" max="16384" width="9" style="230"/>
  </cols>
  <sheetData>
    <row r="1" spans="2:46" ht="15.75" customHeight="1" thickBot="1">
      <c r="X1" s="231" t="s">
        <v>855</v>
      </c>
      <c r="Y1" s="232" t="s">
        <v>856</v>
      </c>
      <c r="Z1" s="233">
        <f>IF(Wycena!D6=2,'Wycena frontów MDF'!Z2,IF(Wycena!D6=3,'Wycena frontów MDF'!Z3,0))</f>
        <v>0</v>
      </c>
      <c r="AE1" s="422" t="s">
        <v>857</v>
      </c>
      <c r="AF1" s="310">
        <v>1</v>
      </c>
      <c r="AG1" s="651" t="s">
        <v>1226</v>
      </c>
      <c r="AH1" s="652"/>
      <c r="AI1" s="653"/>
      <c r="AJ1" s="308">
        <v>0</v>
      </c>
    </row>
    <row r="2" spans="2:46" ht="15.75" thickBot="1">
      <c r="E2" s="650" t="s">
        <v>1250</v>
      </c>
      <c r="F2" s="650"/>
      <c r="G2" s="335">
        <f>6.825*1.23</f>
        <v>8.3947500000000002</v>
      </c>
      <c r="H2" s="650" t="s">
        <v>1249</v>
      </c>
      <c r="I2" s="650"/>
      <c r="J2" s="650"/>
      <c r="K2" s="335">
        <f>15.6*1.23</f>
        <v>19.187999999999999</v>
      </c>
      <c r="T2" s="350"/>
      <c r="X2" s="234">
        <f>VLOOKUP(Wycena!C10,Wycena!AA2:AC60,3,0)</f>
        <v>0</v>
      </c>
      <c r="Z2" s="230">
        <f>VLOOKUP(Wycena!E10,Wycena!U2:V47,2,0)</f>
        <v>0</v>
      </c>
      <c r="AE2" s="423"/>
      <c r="AF2" s="311">
        <v>2</v>
      </c>
      <c r="AG2" s="428" t="s">
        <v>1227</v>
      </c>
      <c r="AH2" s="429"/>
      <c r="AI2" s="430"/>
      <c r="AJ2" s="309">
        <v>0</v>
      </c>
    </row>
    <row r="3" spans="2:46" ht="15.75" thickBot="1">
      <c r="Z3" s="230">
        <f>VLOOKUP(Wycena!E14,Wycena!U2:V47,2,0)</f>
        <v>0</v>
      </c>
      <c r="AE3" s="424"/>
      <c r="AF3" s="312">
        <v>3</v>
      </c>
      <c r="AG3" s="431" t="s">
        <v>1228</v>
      </c>
      <c r="AH3" s="432"/>
      <c r="AI3" s="433"/>
      <c r="AJ3" s="313">
        <v>0</v>
      </c>
    </row>
    <row r="4" spans="2:46" ht="70.5" customHeight="1" thickBot="1">
      <c r="B4" s="235" t="s">
        <v>858</v>
      </c>
      <c r="C4" s="321" t="s">
        <v>1235</v>
      </c>
      <c r="D4" s="236" t="s">
        <v>859</v>
      </c>
      <c r="E4" s="334" t="s">
        <v>1241</v>
      </c>
      <c r="F4" s="236" t="s">
        <v>860</v>
      </c>
      <c r="G4" s="236" t="s">
        <v>861</v>
      </c>
      <c r="H4" s="236" t="s">
        <v>862</v>
      </c>
      <c r="I4" s="334" t="s">
        <v>1254</v>
      </c>
      <c r="J4" s="236" t="s">
        <v>1236</v>
      </c>
      <c r="K4" s="236" t="s">
        <v>863</v>
      </c>
      <c r="L4" s="334" t="s">
        <v>1242</v>
      </c>
      <c r="M4" s="236" t="s">
        <v>864</v>
      </c>
      <c r="N4" s="236" t="s">
        <v>865</v>
      </c>
      <c r="O4" s="236" t="s">
        <v>866</v>
      </c>
      <c r="P4" s="334" t="s">
        <v>1256</v>
      </c>
      <c r="Q4" s="236" t="s">
        <v>1237</v>
      </c>
      <c r="R4" s="236" t="s">
        <v>867</v>
      </c>
      <c r="S4" s="334" t="s">
        <v>1240</v>
      </c>
      <c r="T4" s="236" t="s">
        <v>868</v>
      </c>
      <c r="U4" s="236" t="s">
        <v>869</v>
      </c>
      <c r="V4" s="236" t="s">
        <v>870</v>
      </c>
      <c r="W4" s="334" t="s">
        <v>1255</v>
      </c>
      <c r="X4" s="236" t="s">
        <v>871</v>
      </c>
      <c r="Y4" s="236"/>
      <c r="Z4" s="237" t="s">
        <v>872</v>
      </c>
      <c r="AA4" s="305" t="s">
        <v>873</v>
      </c>
      <c r="AB4" s="306" t="s">
        <v>1162</v>
      </c>
      <c r="AC4" s="306" t="s">
        <v>1163</v>
      </c>
      <c r="AD4" s="306" t="s">
        <v>874</v>
      </c>
      <c r="AE4" s="306" t="s">
        <v>875</v>
      </c>
      <c r="AF4" s="306" t="s">
        <v>876</v>
      </c>
      <c r="AG4" s="314" t="s">
        <v>1229</v>
      </c>
      <c r="AH4" s="315" t="s">
        <v>1230</v>
      </c>
      <c r="AI4" s="316" t="s">
        <v>1231</v>
      </c>
      <c r="AJ4" s="317" t="s">
        <v>1232</v>
      </c>
      <c r="AK4" s="318" t="s">
        <v>1233</v>
      </c>
      <c r="AL4" s="319" t="s">
        <v>1234</v>
      </c>
      <c r="AM4" s="317" t="s">
        <v>1245</v>
      </c>
      <c r="AN4" s="318" t="s">
        <v>1246</v>
      </c>
      <c r="AO4" s="319" t="s">
        <v>1247</v>
      </c>
      <c r="AP4" s="238"/>
      <c r="AQ4" s="238"/>
      <c r="AR4" s="238"/>
      <c r="AS4" s="307" t="s">
        <v>877</v>
      </c>
      <c r="AT4" s="307" t="s">
        <v>878</v>
      </c>
    </row>
    <row r="5" spans="2:46" ht="15.75" thickBot="1">
      <c r="B5" s="243" t="s">
        <v>0</v>
      </c>
      <c r="C5" s="322" t="s">
        <v>1238</v>
      </c>
      <c r="D5" s="302">
        <f>IF(C5="PEŁNY",$G$2*E5, IF(C5="SZUFLADA",$K$2*E5,0))</f>
        <v>16.7895</v>
      </c>
      <c r="E5" s="324">
        <v>2</v>
      </c>
      <c r="F5" s="224">
        <v>713</v>
      </c>
      <c r="G5" s="224">
        <v>296</v>
      </c>
      <c r="H5" s="271">
        <v>1</v>
      </c>
      <c r="I5" s="234">
        <f>IF(C5="PEŁNY",VLOOKUP(Wycena!$C$10,Wycena!$AA$2:$AC$60,3,0),IF(C5="SZUFLADA",VLOOKUP(Wycena!$C$10,Wycena!$AA$63:$AC$121,3,0),0))</f>
        <v>0</v>
      </c>
      <c r="J5" s="337" t="s">
        <v>1244</v>
      </c>
      <c r="K5" s="169"/>
      <c r="L5" s="328"/>
      <c r="M5"/>
      <c r="N5"/>
      <c r="O5"/>
      <c r="P5" s="234">
        <f>IF(J5="PEŁNY",VLOOKUP(Wycena!$C$10,Wycena!$AA$2:$AC$60,3,0),IF(J5="SZUFLADA",VLOOKUP(Wycena!$C$10,Wycena!$AA$63:$AC$121,3,0),0))</f>
        <v>0</v>
      </c>
      <c r="Q5" s="337" t="s">
        <v>1244</v>
      </c>
      <c r="R5" s="280"/>
      <c r="S5" s="329"/>
      <c r="T5"/>
      <c r="U5"/>
      <c r="V5"/>
      <c r="W5" s="234">
        <f>IF(Q5="PEŁNY",VLOOKUP(Wycena!$C$10,Wycena!$AA$2:$AC$60,3,0),IF(Q5="SZUFLADA",VLOOKUP(Wycena!$C$10,Wycena!$AA$63:$AC$121,3,0),0))</f>
        <v>0</v>
      </c>
      <c r="X5" s="239">
        <f>IF(Wycena!$D$6&gt;1,(('Wycena frontów MDF'!D5*'Wycena frontów MDF'!H5)+('Wycena frontów MDF'!K5*'Wycena frontów MDF'!O5)+('Wycena frontów MDF'!R5*'Wycena frontów MDF'!V5)),0)</f>
        <v>16.7895</v>
      </c>
      <c r="Z5" s="230">
        <f>(((F5/1000)*(G5/1000))*H5)+(((M5/1000)*(N5/1000))*O5)+(((T5/1000)*(U5/1000))*V5)</f>
        <v>0.21104799999999999</v>
      </c>
      <c r="AA5" s="230">
        <f>Z5*$Z$1</f>
        <v>0</v>
      </c>
      <c r="AB5" s="230">
        <f>IF(F5&gt;1200,((F5*G5/1000000)*40),0)</f>
        <v>0</v>
      </c>
      <c r="AC5" s="230">
        <f>IF(M5&gt;1200,((M5*N5/1000000)*40),0)</f>
        <v>0</v>
      </c>
      <c r="AD5" s="240">
        <f>IF(Wycena!$C$10="ALASKA z uchwytem",((15*'Wycena frontów MDF'!H5)+(15*'Wycena frontów MDF'!O5)+(15*'Wycena frontów MDF'!V5)),IF(Wycena!$C$10="Kanion z uchwytem",((15*'Wycena frontów MDF'!H5)+(15*'Wycena frontów MDF'!O5)+(15*'Wycena frontów MDF'!V5)),IF(Wycena!$C$10="Sparta z uchwytem",((15*'Wycena frontów MDF'!H5)+(15*'Wycena frontów MDF'!O5)+(15*'Wycena frontów MDF'!V5)),0)))</f>
        <v>0</v>
      </c>
      <c r="AE5" s="241">
        <f>IF(Wycena!$C$10="VEGAS",((50*H5)+(50*O5)+(50*V5)),0)</f>
        <v>0</v>
      </c>
      <c r="AF5" s="230">
        <v>0</v>
      </c>
      <c r="AG5" s="320">
        <f>IF(C5="SZUFLADA",IF(I5=1,IF(OR(F5&lt;1200,G5&lt;1200),$AJ$1*H5,0),0),0)</f>
        <v>0</v>
      </c>
      <c r="AH5" s="320">
        <f>IF(C5="PEŁNY",IF(I5=2,IF(OR(F5&lt;300,G5&lt;300),$AJ$2*H5,0),0),0)</f>
        <v>0</v>
      </c>
      <c r="AI5" s="320">
        <f>IF(C5="BRAK",0,IF(I5=3,IF(OR(F5&lt;1200,G5&lt;1200),$AJ$3*H5,0),0))</f>
        <v>0</v>
      </c>
      <c r="AJ5" s="320">
        <f>IF(J5="SZUFLADA",IF(P5=1,IF(OR(M5&lt;1200,N5&lt;1200),$AJ$1*O5,0),0),0)</f>
        <v>0</v>
      </c>
      <c r="AK5" s="320">
        <f>IF(J5="PEŁNY",IF(P5=2,IF(OR(M5&lt;300,N5&lt;300),$AJ$2*O5,0),0),0)</f>
        <v>0</v>
      </c>
      <c r="AL5" s="320">
        <f>IF(J5="BRAK",0,IF(P5=3,IF(OR(M5&lt;1200,N5&lt;1200),$AJ$3*O5,0),0))</f>
        <v>0</v>
      </c>
      <c r="AM5" s="320">
        <f>IF(Q5="SZUFLADA",IF(W5=1,IF(OR(T5&lt;1200,U5&lt;1200),$AJ$1*V5,0),0),0)</f>
        <v>0</v>
      </c>
      <c r="AN5" s="320">
        <f>IF(Q5="PEŁNY",IF(W5=2,IF(OR(T5&lt;300,U5&lt;300),$AJ$2*V5,0),0),0)</f>
        <v>0</v>
      </c>
      <c r="AO5" s="320">
        <f>IF(Q5="BRAK",0,IF(W5=3,IF(OR(T5&lt;1200,U5&lt;1200),$AJ$3*V5,0),0))</f>
        <v>0</v>
      </c>
      <c r="AS5" s="240">
        <f>IF(Wycena!$D$6=2,(AA5+AB5+AC5+AD5+AE5+AG5+AH5+AI5+AJ5+AK5+AL5+AM5+AN5+AO5),IF(Wycena!$D$6=3,(AA5+AB5+AC5+AD5+AF5+AG5+AH5+AI5+AJ5+AK5+AL5+AM5+AN5+AO5),0))</f>
        <v>0</v>
      </c>
      <c r="AT5" s="240">
        <f>AS5+X5</f>
        <v>16.7895</v>
      </c>
    </row>
    <row r="6" spans="2:46" ht="15.75" thickBot="1">
      <c r="B6" s="243" t="s">
        <v>1</v>
      </c>
      <c r="C6" s="322" t="s">
        <v>1238</v>
      </c>
      <c r="D6" s="302">
        <f t="shared" ref="D6:D69" si="0">IF(C6="PEŁNY",$G$2*E6, IF(C6="SZUFLADA",$K$2*E6,0))</f>
        <v>16.7895</v>
      </c>
      <c r="E6" s="324">
        <v>2</v>
      </c>
      <c r="F6" s="224">
        <v>713</v>
      </c>
      <c r="G6" s="224">
        <v>396</v>
      </c>
      <c r="H6" s="271">
        <v>1</v>
      </c>
      <c r="I6" s="234">
        <f>IF(C6="PEŁNY",VLOOKUP(Wycena!$C$10,Wycena!$AA$2:$AC$60,3,0),IF(C6="SZUFLADA",VLOOKUP(Wycena!$C$10,Wycena!$AA$63:$AC$121,3,0),0))</f>
        <v>0</v>
      </c>
      <c r="J6" s="337" t="s">
        <v>1244</v>
      </c>
      <c r="K6" s="169"/>
      <c r="L6" s="328"/>
      <c r="M6"/>
      <c r="N6"/>
      <c r="O6"/>
      <c r="P6" s="234">
        <f>IF(J6="PEŁNY",VLOOKUP(Wycena!$C$10,Wycena!$AA$2:$AC$60,3,0),IF(J6="SZUFLADA",VLOOKUP(Wycena!$C$10,Wycena!$AA$63:$AC$121,3,0),0))</f>
        <v>0</v>
      </c>
      <c r="Q6" s="337" t="s">
        <v>1244</v>
      </c>
      <c r="R6" s="280"/>
      <c r="S6" s="329"/>
      <c r="T6"/>
      <c r="U6"/>
      <c r="V6"/>
      <c r="W6" s="234">
        <f>IF(Q6="PEŁNY",VLOOKUP(Wycena!$C$10,Wycena!$AA$2:$AC$60,3,0),IF(Q6="SZUFLADA",VLOOKUP(Wycena!$C$10,Wycena!$AA$63:$AC$121,3,0),0))</f>
        <v>0</v>
      </c>
      <c r="X6" s="239">
        <f>IF(Wycena!$D$6&gt;1,(('Wycena frontów MDF'!D6*'Wycena frontów MDF'!H6)+('Wycena frontów MDF'!K6*'Wycena frontów MDF'!O6)+('Wycena frontów MDF'!R6*'Wycena frontów MDF'!V6)),0)</f>
        <v>16.7895</v>
      </c>
      <c r="Z6" s="230">
        <f t="shared" ref="Z6:Z69" si="1">(((F6/1000)*(G6/1000))*H6)+(((M6/1000)*(N6/1000))*O6)+(((T6/1000)*(U6/1000))*V6)</f>
        <v>0.28234799999999999</v>
      </c>
      <c r="AA6" s="230">
        <f t="shared" ref="AA6:AA69" si="2">Z6*$Z$1</f>
        <v>0</v>
      </c>
      <c r="AB6" s="230">
        <f t="shared" ref="AB6:AB69" si="3">IF(F6&gt;1200,((F6*G6/1000000)*40),0)</f>
        <v>0</v>
      </c>
      <c r="AC6" s="230">
        <f t="shared" ref="AC6:AC69" si="4">IF(M6&gt;1200,((M6*N6/1000000)*40),0)</f>
        <v>0</v>
      </c>
      <c r="AD6" s="240">
        <f>IF(Wycena!$C$10="ALASKA z uchwytem",((15*'Wycena frontów MDF'!H6)+(15*'Wycena frontów MDF'!O6)+(15*'Wycena frontów MDF'!V6)),IF(Wycena!$C$10="Kanion z uchwytem",((15*'Wycena frontów MDF'!H6)+(15*'Wycena frontów MDF'!O6)+(15*'Wycena frontów MDF'!V6)),IF(Wycena!$C$10="Sparta z uchwytem",((15*'Wycena frontów MDF'!H6)+(15*'Wycena frontów MDF'!O6)+(15*'Wycena frontów MDF'!V6)),0)))</f>
        <v>0</v>
      </c>
      <c r="AE6" s="241">
        <f>IF(Wycena!$C$10="VEGAS",((50*H6)+(50*O6)+(50*V6)),0)</f>
        <v>0</v>
      </c>
      <c r="AF6" s="230">
        <v>0</v>
      </c>
      <c r="AG6" s="320">
        <f t="shared" ref="AG6:AG69" si="5">IF(C6="SZUFLADA",IF(I6=1,IF(OR(F6&lt;1200,G6&lt;1200),$AJ$1*H6,0),0),0)</f>
        <v>0</v>
      </c>
      <c r="AH6" s="320">
        <f t="shared" ref="AH6:AH69" si="6">IF(C6="PEŁNY",IF(I6=2,IF(OR(F6&lt;300,G6&lt;300),$AJ$2*H6,0),0),0)</f>
        <v>0</v>
      </c>
      <c r="AI6" s="320">
        <f t="shared" ref="AI6:AI69" si="7">IF(C6="BRAK",0,IF(I6=3,IF(OR(F6&lt;1200,G6&lt;1200),$AJ$3*H6,0),0))</f>
        <v>0</v>
      </c>
      <c r="AJ6" s="320">
        <f t="shared" ref="AJ6:AJ69" si="8">IF(J6="SZUFLADA",IF(P6=1,IF(OR(M6&lt;1200,N6&lt;1200),$AJ$1*O6,0),0),0)</f>
        <v>0</v>
      </c>
      <c r="AK6" s="320">
        <f t="shared" ref="AK6:AK69" si="9">IF(J6="PEŁNY",IF(P6=2,IF(OR(M6&lt;300,N6&lt;300),$AJ$2*O6,0),0),0)</f>
        <v>0</v>
      </c>
      <c r="AL6" s="320">
        <f t="shared" ref="AL6:AL69" si="10">IF(J6="BRAK",0,IF(P6=3,IF(OR(M6&lt;1200,N6&lt;1200),$AJ$3*O6,0),0))</f>
        <v>0</v>
      </c>
      <c r="AM6" s="320">
        <f t="shared" ref="AM6:AM69" si="11">IF(Q6="SZUFLADA",IF(W6=1,IF(OR(T6&lt;1200,U6&lt;1200),$AJ$1*V6,0),0),0)</f>
        <v>0</v>
      </c>
      <c r="AN6" s="320">
        <f t="shared" ref="AN6:AN69" si="12">IF(Q6="PEŁNY",IF(W6=2,IF(OR(T6&lt;300,U6&lt;300),$AJ$2*V6,0),0),0)</f>
        <v>0</v>
      </c>
      <c r="AO6" s="320">
        <f t="shared" ref="AO6:AO69" si="13">IF(Q6="BRAK",0,IF(W6=3,IF(OR(T6&lt;1200,U6&lt;1200),$AJ$3*V6,0),0))</f>
        <v>0</v>
      </c>
      <c r="AS6" s="240">
        <f>IF(Wycena!$D$6=2,(AA6+AB6+AC6+AD6+AE6+AG6+AH6+AI6+AJ6+AK6+AL6+AM6+AN6+AO6),IF(Wycena!$D$6=3,(AA6+AB6+AC6+AD6+AF6+AG6+AH6+AI6+AJ6+AK6+AL6+AM6+AN6+AO6),0))</f>
        <v>0</v>
      </c>
      <c r="AT6" s="240">
        <f t="shared" ref="AT6:AT68" si="14">AS6+X6</f>
        <v>16.7895</v>
      </c>
    </row>
    <row r="7" spans="2:46" ht="15.75" thickBot="1">
      <c r="B7" s="243" t="s">
        <v>2</v>
      </c>
      <c r="C7" s="322" t="s">
        <v>1238</v>
      </c>
      <c r="D7" s="302">
        <f t="shared" si="0"/>
        <v>16.7895</v>
      </c>
      <c r="E7" s="324">
        <v>2</v>
      </c>
      <c r="F7" s="224">
        <v>713</v>
      </c>
      <c r="G7" s="224">
        <v>446</v>
      </c>
      <c r="H7" s="271">
        <v>1</v>
      </c>
      <c r="I7" s="234">
        <f>IF(C7="PEŁNY",VLOOKUP(Wycena!$C$10,Wycena!$AA$2:$AC$60,3,0),IF(C7="SZUFLADA",VLOOKUP(Wycena!$C$10,Wycena!$AA$63:$AC$121,3,0),0))</f>
        <v>0</v>
      </c>
      <c r="J7" s="337" t="s">
        <v>1244</v>
      </c>
      <c r="K7" s="169"/>
      <c r="L7" s="328"/>
      <c r="M7"/>
      <c r="N7"/>
      <c r="O7"/>
      <c r="P7" s="234">
        <f>IF(J7="PEŁNY",VLOOKUP(Wycena!$C$10,Wycena!$AA$2:$AC$60,3,0),IF(J7="SZUFLADA",VLOOKUP(Wycena!$C$10,Wycena!$AA$63:$AC$121,3,0),0))</f>
        <v>0</v>
      </c>
      <c r="Q7" s="337" t="s">
        <v>1244</v>
      </c>
      <c r="R7" s="280"/>
      <c r="S7" s="329"/>
      <c r="T7"/>
      <c r="U7"/>
      <c r="V7"/>
      <c r="W7" s="234">
        <f>IF(Q7="PEŁNY",VLOOKUP(Wycena!$C$10,Wycena!$AA$2:$AC$60,3,0),IF(Q7="SZUFLADA",VLOOKUP(Wycena!$C$10,Wycena!$AA$63:$AC$121,3,0),0))</f>
        <v>0</v>
      </c>
      <c r="X7" s="239">
        <f>IF(Wycena!$D$6&gt;1,(('Wycena frontów MDF'!D7*'Wycena frontów MDF'!H7)+('Wycena frontów MDF'!K7*'Wycena frontów MDF'!O7)+('Wycena frontów MDF'!R7*'Wycena frontów MDF'!V7)),0)</f>
        <v>16.7895</v>
      </c>
      <c r="Z7" s="230">
        <f t="shared" si="1"/>
        <v>0.317998</v>
      </c>
      <c r="AA7" s="230">
        <f t="shared" si="2"/>
        <v>0</v>
      </c>
      <c r="AB7" s="230">
        <f t="shared" si="3"/>
        <v>0</v>
      </c>
      <c r="AC7" s="230">
        <f t="shared" si="4"/>
        <v>0</v>
      </c>
      <c r="AD7" s="240">
        <f>IF(Wycena!$C$10="ALASKA z uchwytem",((15*'Wycena frontów MDF'!H7)+(15*'Wycena frontów MDF'!O7)+(15*'Wycena frontów MDF'!V7)),IF(Wycena!$C$10="Kanion z uchwytem",((15*'Wycena frontów MDF'!H7)+(15*'Wycena frontów MDF'!O7)+(15*'Wycena frontów MDF'!V7)),IF(Wycena!$C$10="Sparta z uchwytem",((15*'Wycena frontów MDF'!H7)+(15*'Wycena frontów MDF'!O7)+(15*'Wycena frontów MDF'!V7)),0)))</f>
        <v>0</v>
      </c>
      <c r="AE7" s="241">
        <f>IF(Wycena!$C$10="VEGAS",((50*H7)+(50*O7)+(50*V7)),0)</f>
        <v>0</v>
      </c>
      <c r="AF7" s="230">
        <v>0</v>
      </c>
      <c r="AG7" s="320">
        <f t="shared" si="5"/>
        <v>0</v>
      </c>
      <c r="AH7" s="320">
        <f t="shared" si="6"/>
        <v>0</v>
      </c>
      <c r="AI7" s="320">
        <f t="shared" si="7"/>
        <v>0</v>
      </c>
      <c r="AJ7" s="320">
        <f t="shared" si="8"/>
        <v>0</v>
      </c>
      <c r="AK7" s="320">
        <f t="shared" si="9"/>
        <v>0</v>
      </c>
      <c r="AL7" s="320">
        <f t="shared" si="10"/>
        <v>0</v>
      </c>
      <c r="AM7" s="320">
        <f t="shared" si="11"/>
        <v>0</v>
      </c>
      <c r="AN7" s="320">
        <f t="shared" si="12"/>
        <v>0</v>
      </c>
      <c r="AO7" s="320">
        <f t="shared" si="13"/>
        <v>0</v>
      </c>
      <c r="AS7" s="240">
        <f>IF(Wycena!$D$6=2,(AA7+AB7+AC7+AD7+AE7+AG7+AH7+AI7+AJ7+AK7+AL7+AM7+AN7+AO7),IF(Wycena!$D$6=3,(AA7+AB7+AC7+AD7+AF7+AG7+AH7+AI7+AJ7+AK7+AL7+AM7+AN7+AO7),0))</f>
        <v>0</v>
      </c>
      <c r="AT7" s="240">
        <f t="shared" si="14"/>
        <v>16.7895</v>
      </c>
    </row>
    <row r="8" spans="2:46" ht="15.75" thickBot="1">
      <c r="B8" s="243" t="s">
        <v>3</v>
      </c>
      <c r="C8" s="322" t="s">
        <v>1238</v>
      </c>
      <c r="D8" s="302">
        <f t="shared" si="0"/>
        <v>16.7895</v>
      </c>
      <c r="E8" s="324">
        <v>2</v>
      </c>
      <c r="F8" s="224">
        <v>713</v>
      </c>
      <c r="G8" s="224">
        <v>496</v>
      </c>
      <c r="H8" s="271">
        <v>1</v>
      </c>
      <c r="I8" s="234">
        <f>IF(C8="PEŁNY",VLOOKUP(Wycena!$C$10,Wycena!$AA$2:$AC$60,3,0),IF(C8="SZUFLADA",VLOOKUP(Wycena!$C$10,Wycena!$AA$63:$AC$121,3,0),0))</f>
        <v>0</v>
      </c>
      <c r="J8" s="337" t="s">
        <v>1244</v>
      </c>
      <c r="K8" s="169"/>
      <c r="L8" s="328"/>
      <c r="M8"/>
      <c r="N8"/>
      <c r="O8"/>
      <c r="P8" s="234">
        <f>IF(J8="PEŁNY",VLOOKUP(Wycena!$C$10,Wycena!$AA$2:$AC$60,3,0),IF(J8="SZUFLADA",VLOOKUP(Wycena!$C$10,Wycena!$AA$63:$AC$121,3,0),0))</f>
        <v>0</v>
      </c>
      <c r="Q8" s="337" t="s">
        <v>1244</v>
      </c>
      <c r="R8" s="280"/>
      <c r="S8" s="329"/>
      <c r="T8"/>
      <c r="U8"/>
      <c r="V8"/>
      <c r="W8" s="234">
        <f>IF(Q8="PEŁNY",VLOOKUP(Wycena!$C$10,Wycena!$AA$2:$AC$60,3,0),IF(Q8="SZUFLADA",VLOOKUP(Wycena!$C$10,Wycena!$AA$63:$AC$121,3,0),0))</f>
        <v>0</v>
      </c>
      <c r="X8" s="239">
        <f>IF(Wycena!$D$6&gt;1,(('Wycena frontów MDF'!D8*'Wycena frontów MDF'!H8)+('Wycena frontów MDF'!K8*'Wycena frontów MDF'!O8)+('Wycena frontów MDF'!R8*'Wycena frontów MDF'!V8)),0)</f>
        <v>16.7895</v>
      </c>
      <c r="Z8" s="230">
        <f t="shared" si="1"/>
        <v>0.35364799999999996</v>
      </c>
      <c r="AA8" s="230">
        <f t="shared" si="2"/>
        <v>0</v>
      </c>
      <c r="AB8" s="230">
        <f t="shared" si="3"/>
        <v>0</v>
      </c>
      <c r="AC8" s="230">
        <f t="shared" si="4"/>
        <v>0</v>
      </c>
      <c r="AD8" s="240">
        <f>IF(Wycena!$C$10="ALASKA z uchwytem",((15*'Wycena frontów MDF'!H8)+(15*'Wycena frontów MDF'!O8)+(15*'Wycena frontów MDF'!V8)),IF(Wycena!$C$10="Kanion z uchwytem",((15*'Wycena frontów MDF'!H8)+(15*'Wycena frontów MDF'!O8)+(15*'Wycena frontów MDF'!V8)),IF(Wycena!$C$10="Sparta z uchwytem",((15*'Wycena frontów MDF'!H8)+(15*'Wycena frontów MDF'!O8)+(15*'Wycena frontów MDF'!V8)),0)))</f>
        <v>0</v>
      </c>
      <c r="AE8" s="241">
        <f>IF(Wycena!$C$10="VEGAS",((50*H8)+(50*O8)+(50*V8)),0)</f>
        <v>0</v>
      </c>
      <c r="AF8" s="230">
        <v>0</v>
      </c>
      <c r="AG8" s="320">
        <f t="shared" si="5"/>
        <v>0</v>
      </c>
      <c r="AH8" s="320">
        <f t="shared" si="6"/>
        <v>0</v>
      </c>
      <c r="AI8" s="320">
        <f t="shared" si="7"/>
        <v>0</v>
      </c>
      <c r="AJ8" s="320">
        <f t="shared" si="8"/>
        <v>0</v>
      </c>
      <c r="AK8" s="320">
        <f t="shared" si="9"/>
        <v>0</v>
      </c>
      <c r="AL8" s="320">
        <f t="shared" si="10"/>
        <v>0</v>
      </c>
      <c r="AM8" s="320">
        <f t="shared" si="11"/>
        <v>0</v>
      </c>
      <c r="AN8" s="320">
        <f t="shared" si="12"/>
        <v>0</v>
      </c>
      <c r="AO8" s="320">
        <f t="shared" si="13"/>
        <v>0</v>
      </c>
      <c r="AS8" s="240">
        <f>IF(Wycena!$D$6=2,(AA8+AB8+AC8+AD8+AE8+AG8+AH8+AI8+AJ8+AK8+AL8+AM8+AN8+AO8),IF(Wycena!$D$6=3,(AA8+AB8+AC8+AD8+AF8+AG8+AH8+AI8+AJ8+AK8+AL8+AM8+AN8+AO8),0))</f>
        <v>0</v>
      </c>
      <c r="AT8" s="240">
        <f t="shared" si="14"/>
        <v>16.7895</v>
      </c>
    </row>
    <row r="9" spans="2:46" ht="15.75" thickBot="1">
      <c r="B9" s="243" t="s">
        <v>4</v>
      </c>
      <c r="C9" s="322" t="s">
        <v>1238</v>
      </c>
      <c r="D9" s="302">
        <f t="shared" si="0"/>
        <v>16.7895</v>
      </c>
      <c r="E9" s="324">
        <v>2</v>
      </c>
      <c r="F9" s="224">
        <v>713</v>
      </c>
      <c r="G9" s="224">
        <v>596</v>
      </c>
      <c r="H9" s="271">
        <v>1</v>
      </c>
      <c r="I9" s="234">
        <f>IF(C9="PEŁNY",VLOOKUP(Wycena!$C$10,Wycena!$AA$2:$AC$60,3,0),IF(C9="SZUFLADA",VLOOKUP(Wycena!$C$10,Wycena!$AA$63:$AC$121,3,0),0))</f>
        <v>0</v>
      </c>
      <c r="J9" s="337" t="s">
        <v>1244</v>
      </c>
      <c r="K9" s="169"/>
      <c r="L9" s="328"/>
      <c r="M9"/>
      <c r="N9"/>
      <c r="O9"/>
      <c r="P9" s="234">
        <f>IF(J9="PEŁNY",VLOOKUP(Wycena!$C$10,Wycena!$AA$2:$AC$60,3,0),IF(J9="SZUFLADA",VLOOKUP(Wycena!$C$10,Wycena!$AA$63:$AC$121,3,0),0))</f>
        <v>0</v>
      </c>
      <c r="Q9" s="337" t="s">
        <v>1244</v>
      </c>
      <c r="R9" s="280"/>
      <c r="S9" s="329"/>
      <c r="T9"/>
      <c r="U9"/>
      <c r="V9"/>
      <c r="W9" s="234">
        <f>IF(Q9="PEŁNY",VLOOKUP(Wycena!$C$10,Wycena!$AA$2:$AC$60,3,0),IF(Q9="SZUFLADA",VLOOKUP(Wycena!$C$10,Wycena!$AA$63:$AC$121,3,0),0))</f>
        <v>0</v>
      </c>
      <c r="X9" s="239">
        <f>IF(Wycena!$D$6&gt;1,(('Wycena frontów MDF'!D9*'Wycena frontów MDF'!H9)+('Wycena frontów MDF'!K9*'Wycena frontów MDF'!O9)+('Wycena frontów MDF'!R9*'Wycena frontów MDF'!V9)),0)</f>
        <v>16.7895</v>
      </c>
      <c r="Z9" s="230">
        <f t="shared" si="1"/>
        <v>0.42494799999999994</v>
      </c>
      <c r="AA9" s="230">
        <f t="shared" si="2"/>
        <v>0</v>
      </c>
      <c r="AB9" s="230">
        <f t="shared" si="3"/>
        <v>0</v>
      </c>
      <c r="AC9" s="230">
        <f t="shared" si="4"/>
        <v>0</v>
      </c>
      <c r="AD9" s="240">
        <f>IF(Wycena!$C$10="ALASKA z uchwytem",((15*'Wycena frontów MDF'!H9)+(15*'Wycena frontów MDF'!O9)+(15*'Wycena frontów MDF'!V9)),IF(Wycena!$C$10="Kanion z uchwytem",((15*'Wycena frontów MDF'!H9)+(15*'Wycena frontów MDF'!O9)+(15*'Wycena frontów MDF'!V9)),IF(Wycena!$C$10="Sparta z uchwytem",((15*'Wycena frontów MDF'!H9)+(15*'Wycena frontów MDF'!O9)+(15*'Wycena frontów MDF'!V9)),0)))</f>
        <v>0</v>
      </c>
      <c r="AE9" s="241">
        <f>IF(Wycena!$C$10="VEGAS",((50*H9)+(50*O9)+(50*V9)),0)</f>
        <v>0</v>
      </c>
      <c r="AF9" s="230">
        <v>0</v>
      </c>
      <c r="AG9" s="320">
        <f t="shared" si="5"/>
        <v>0</v>
      </c>
      <c r="AH9" s="320">
        <f t="shared" si="6"/>
        <v>0</v>
      </c>
      <c r="AI9" s="320">
        <f t="shared" si="7"/>
        <v>0</v>
      </c>
      <c r="AJ9" s="320">
        <f t="shared" si="8"/>
        <v>0</v>
      </c>
      <c r="AK9" s="320">
        <f t="shared" si="9"/>
        <v>0</v>
      </c>
      <c r="AL9" s="320">
        <f t="shared" si="10"/>
        <v>0</v>
      </c>
      <c r="AM9" s="320">
        <f t="shared" si="11"/>
        <v>0</v>
      </c>
      <c r="AN9" s="320">
        <f t="shared" si="12"/>
        <v>0</v>
      </c>
      <c r="AO9" s="320">
        <f t="shared" si="13"/>
        <v>0</v>
      </c>
      <c r="AS9" s="240">
        <f>IF(Wycena!$D$6=2,(AA9+AB9+AC9+AD9+AE9+AG9+AH9+AI9+AJ9+AK9+AL9+AM9+AN9+AO9),IF(Wycena!$D$6=3,(AA9+AB9+AC9+AD9+AF9+AG9+AH9+AI9+AJ9+AK9+AL9+AM9+AN9+AO9),0))</f>
        <v>0</v>
      </c>
      <c r="AT9" s="240">
        <f t="shared" si="14"/>
        <v>16.7895</v>
      </c>
    </row>
    <row r="10" spans="2:46" ht="15.75" thickBot="1">
      <c r="B10" s="243" t="s">
        <v>5</v>
      </c>
      <c r="C10" s="322" t="s">
        <v>1238</v>
      </c>
      <c r="D10" s="302">
        <f t="shared" si="0"/>
        <v>16.7895</v>
      </c>
      <c r="E10" s="324">
        <v>2</v>
      </c>
      <c r="F10" s="224">
        <v>713</v>
      </c>
      <c r="G10" s="224">
        <v>296</v>
      </c>
      <c r="H10" s="271">
        <v>2</v>
      </c>
      <c r="I10" s="234">
        <f>IF(C10="PEŁNY",VLOOKUP(Wycena!$C$10,Wycena!$AA$2:$AC$60,3,0),IF(C10="SZUFLADA",VLOOKUP(Wycena!$C$10,Wycena!$AA$63:$AC$121,3,0),0))</f>
        <v>0</v>
      </c>
      <c r="J10" s="337" t="s">
        <v>1244</v>
      </c>
      <c r="K10" s="169"/>
      <c r="L10" s="328"/>
      <c r="M10"/>
      <c r="N10"/>
      <c r="O10"/>
      <c r="P10" s="234">
        <f>IF(J10="PEŁNY",VLOOKUP(Wycena!$C$10,Wycena!$AA$2:$AC$60,3,0),IF(J10="SZUFLADA",VLOOKUP(Wycena!$C$10,Wycena!$AA$63:$AC$121,3,0),0))</f>
        <v>0</v>
      </c>
      <c r="Q10" s="337" t="s">
        <v>1244</v>
      </c>
      <c r="R10" s="280"/>
      <c r="S10" s="329"/>
      <c r="T10"/>
      <c r="U10"/>
      <c r="V10"/>
      <c r="W10" s="234">
        <f>IF(Q10="PEŁNY",VLOOKUP(Wycena!$C$10,Wycena!$AA$2:$AC$60,3,0),IF(Q10="SZUFLADA",VLOOKUP(Wycena!$C$10,Wycena!$AA$63:$AC$121,3,0),0))</f>
        <v>0</v>
      </c>
      <c r="X10" s="239">
        <f>IF(Wycena!$D$6&gt;1,(('Wycena frontów MDF'!D10*'Wycena frontów MDF'!H10)+('Wycena frontów MDF'!K10*'Wycena frontów MDF'!O10)+('Wycena frontów MDF'!R10*'Wycena frontów MDF'!V10)),0)</f>
        <v>33.579000000000001</v>
      </c>
      <c r="Z10" s="230">
        <f t="shared" si="1"/>
        <v>0.42209599999999997</v>
      </c>
      <c r="AA10" s="230">
        <f t="shared" si="2"/>
        <v>0</v>
      </c>
      <c r="AB10" s="230">
        <f t="shared" si="3"/>
        <v>0</v>
      </c>
      <c r="AC10" s="230">
        <f t="shared" si="4"/>
        <v>0</v>
      </c>
      <c r="AD10" s="240">
        <f>IF(Wycena!$C$10="ALASKA z uchwytem",((15*'Wycena frontów MDF'!H10)+(15*'Wycena frontów MDF'!O10)+(15*'Wycena frontów MDF'!V10)),IF(Wycena!$C$10="Kanion z uchwytem",((15*'Wycena frontów MDF'!H10)+(15*'Wycena frontów MDF'!O10)+(15*'Wycena frontów MDF'!V10)),IF(Wycena!$C$10="Sparta z uchwytem",((15*'Wycena frontów MDF'!H10)+(15*'Wycena frontów MDF'!O10)+(15*'Wycena frontów MDF'!V10)),0)))</f>
        <v>0</v>
      </c>
      <c r="AE10" s="241">
        <f>IF(Wycena!$C$10="VEGAS",((50*H10)+(50*O10)+(50*V10)),0)</f>
        <v>0</v>
      </c>
      <c r="AF10" s="230">
        <v>0</v>
      </c>
      <c r="AG10" s="320">
        <f t="shared" si="5"/>
        <v>0</v>
      </c>
      <c r="AH10" s="320">
        <f t="shared" si="6"/>
        <v>0</v>
      </c>
      <c r="AI10" s="320">
        <f t="shared" si="7"/>
        <v>0</v>
      </c>
      <c r="AJ10" s="320">
        <f t="shared" si="8"/>
        <v>0</v>
      </c>
      <c r="AK10" s="320">
        <f t="shared" si="9"/>
        <v>0</v>
      </c>
      <c r="AL10" s="320">
        <f t="shared" si="10"/>
        <v>0</v>
      </c>
      <c r="AM10" s="320">
        <f t="shared" si="11"/>
        <v>0</v>
      </c>
      <c r="AN10" s="320">
        <f t="shared" si="12"/>
        <v>0</v>
      </c>
      <c r="AO10" s="320">
        <f t="shared" si="13"/>
        <v>0</v>
      </c>
      <c r="AS10" s="240">
        <f>IF(Wycena!$D$6=2,(AA10+AB10+AC10+AD10+AE10+AG10+AH10+AI10+AJ10+AK10+AL10+AM10+AN10+AO10),IF(Wycena!$D$6=3,(AA10+AB10+AC10+AD10+AF10+AG10+AH10+AI10+AJ10+AK10+AL10+AM10+AN10+AO10),0))</f>
        <v>0</v>
      </c>
      <c r="AT10" s="240">
        <f t="shared" si="14"/>
        <v>33.579000000000001</v>
      </c>
    </row>
    <row r="11" spans="2:46" ht="15.75" thickBot="1">
      <c r="B11" s="243" t="s">
        <v>6</v>
      </c>
      <c r="C11" s="322" t="s">
        <v>1238</v>
      </c>
      <c r="D11" s="302">
        <f t="shared" si="0"/>
        <v>16.7895</v>
      </c>
      <c r="E11" s="324">
        <v>2</v>
      </c>
      <c r="F11" s="224">
        <v>713</v>
      </c>
      <c r="G11" s="224">
        <v>346</v>
      </c>
      <c r="H11" s="271">
        <v>2</v>
      </c>
      <c r="I11" s="234">
        <f>IF(C11="PEŁNY",VLOOKUP(Wycena!$C$10,Wycena!$AA$2:$AC$60,3,0),IF(C11="SZUFLADA",VLOOKUP(Wycena!$C$10,Wycena!$AA$63:$AC$121,3,0),0))</f>
        <v>0</v>
      </c>
      <c r="J11" s="337" t="s">
        <v>1244</v>
      </c>
      <c r="K11" s="169"/>
      <c r="L11" s="328"/>
      <c r="M11"/>
      <c r="N11"/>
      <c r="O11"/>
      <c r="P11" s="234">
        <f>IF(J11="PEŁNY",VLOOKUP(Wycena!$C$10,Wycena!$AA$2:$AC$60,3,0),IF(J11="SZUFLADA",VLOOKUP(Wycena!$C$10,Wycena!$AA$63:$AC$121,3,0),0))</f>
        <v>0</v>
      </c>
      <c r="Q11" s="337" t="s">
        <v>1244</v>
      </c>
      <c r="R11" s="280"/>
      <c r="S11" s="329"/>
      <c r="T11"/>
      <c r="U11"/>
      <c r="V11"/>
      <c r="W11" s="234">
        <f>IF(Q11="PEŁNY",VLOOKUP(Wycena!$C$10,Wycena!$AA$2:$AC$60,3,0),IF(Q11="SZUFLADA",VLOOKUP(Wycena!$C$10,Wycena!$AA$63:$AC$121,3,0),0))</f>
        <v>0</v>
      </c>
      <c r="X11" s="239">
        <f>IF(Wycena!$D$6&gt;1,(('Wycena frontów MDF'!D11*'Wycena frontów MDF'!H11)+('Wycena frontów MDF'!K11*'Wycena frontów MDF'!O11)+('Wycena frontów MDF'!R11*'Wycena frontów MDF'!V11)),0)</f>
        <v>33.579000000000001</v>
      </c>
      <c r="Z11" s="230">
        <f t="shared" si="1"/>
        <v>0.49339599999999995</v>
      </c>
      <c r="AA11" s="230">
        <f t="shared" si="2"/>
        <v>0</v>
      </c>
      <c r="AB11" s="230">
        <f t="shared" si="3"/>
        <v>0</v>
      </c>
      <c r="AC11" s="230">
        <f t="shared" si="4"/>
        <v>0</v>
      </c>
      <c r="AD11" s="240">
        <f>IF(Wycena!$C$10="ALASKA z uchwytem",((15*'Wycena frontów MDF'!H11)+(15*'Wycena frontów MDF'!O11)+(15*'Wycena frontów MDF'!V11)),IF(Wycena!$C$10="Kanion z uchwytem",((15*'Wycena frontów MDF'!H11)+(15*'Wycena frontów MDF'!O11)+(15*'Wycena frontów MDF'!V11)),IF(Wycena!$C$10="Sparta z uchwytem",((15*'Wycena frontów MDF'!H11)+(15*'Wycena frontów MDF'!O11)+(15*'Wycena frontów MDF'!V11)),0)))</f>
        <v>0</v>
      </c>
      <c r="AE11" s="241">
        <f>IF(Wycena!$C$10="VEGAS",((50*H11)+(50*O11)+(50*V11)),0)</f>
        <v>0</v>
      </c>
      <c r="AF11" s="230">
        <v>0</v>
      </c>
      <c r="AG11" s="320">
        <f t="shared" si="5"/>
        <v>0</v>
      </c>
      <c r="AH11" s="320">
        <f t="shared" si="6"/>
        <v>0</v>
      </c>
      <c r="AI11" s="320">
        <f t="shared" si="7"/>
        <v>0</v>
      </c>
      <c r="AJ11" s="320">
        <f t="shared" si="8"/>
        <v>0</v>
      </c>
      <c r="AK11" s="320">
        <f t="shared" si="9"/>
        <v>0</v>
      </c>
      <c r="AL11" s="320">
        <f t="shared" si="10"/>
        <v>0</v>
      </c>
      <c r="AM11" s="320">
        <f t="shared" si="11"/>
        <v>0</v>
      </c>
      <c r="AN11" s="320">
        <f t="shared" si="12"/>
        <v>0</v>
      </c>
      <c r="AO11" s="320">
        <f t="shared" si="13"/>
        <v>0</v>
      </c>
      <c r="AS11" s="240">
        <f>IF(Wycena!$D$6=2,(AA11+AB11+AC11+AD11+AE11+AG11+AH11+AI11+AJ11+AK11+AL11+AM11+AN11+AO11),IF(Wycena!$D$6=3,(AA11+AB11+AC11+AD11+AF11+AG11+AH11+AI11+AJ11+AK11+AL11+AM11+AN11+AO11),0))</f>
        <v>0</v>
      </c>
      <c r="AT11" s="240">
        <f t="shared" si="14"/>
        <v>33.579000000000001</v>
      </c>
    </row>
    <row r="12" spans="2:46" ht="15.75" thickBot="1">
      <c r="B12" s="243" t="s">
        <v>7</v>
      </c>
      <c r="C12" s="322" t="s">
        <v>1238</v>
      </c>
      <c r="D12" s="302">
        <f t="shared" si="0"/>
        <v>16.7895</v>
      </c>
      <c r="E12" s="324">
        <v>2</v>
      </c>
      <c r="F12" s="224">
        <v>713</v>
      </c>
      <c r="G12" s="224">
        <v>396</v>
      </c>
      <c r="H12" s="271">
        <v>2</v>
      </c>
      <c r="I12" s="234">
        <f>IF(C12="PEŁNY",VLOOKUP(Wycena!$C$10,Wycena!$AA$2:$AC$60,3,0),IF(C12="SZUFLADA",VLOOKUP(Wycena!$C$10,Wycena!$AA$63:$AC$121,3,0),0))</f>
        <v>0</v>
      </c>
      <c r="J12" s="337" t="s">
        <v>1244</v>
      </c>
      <c r="K12" s="169"/>
      <c r="L12" s="328"/>
      <c r="M12"/>
      <c r="N12"/>
      <c r="O12"/>
      <c r="P12" s="234">
        <f>IF(J12="PEŁNY",VLOOKUP(Wycena!$C$10,Wycena!$AA$2:$AC$60,3,0),IF(J12="SZUFLADA",VLOOKUP(Wycena!$C$10,Wycena!$AA$63:$AC$121,3,0),0))</f>
        <v>0</v>
      </c>
      <c r="Q12" s="337" t="s">
        <v>1244</v>
      </c>
      <c r="R12" s="280"/>
      <c r="S12" s="329"/>
      <c r="T12"/>
      <c r="U12"/>
      <c r="V12"/>
      <c r="W12" s="234">
        <f>IF(Q12="PEŁNY",VLOOKUP(Wycena!$C$10,Wycena!$AA$2:$AC$60,3,0),IF(Q12="SZUFLADA",VLOOKUP(Wycena!$C$10,Wycena!$AA$63:$AC$121,3,0),0))</f>
        <v>0</v>
      </c>
      <c r="X12" s="239">
        <f>IF(Wycena!$D$6&gt;1,(('Wycena frontów MDF'!D12*'Wycena frontów MDF'!H12)+('Wycena frontów MDF'!K12*'Wycena frontów MDF'!O12)+('Wycena frontów MDF'!R12*'Wycena frontów MDF'!V12)),0)</f>
        <v>33.579000000000001</v>
      </c>
      <c r="Z12" s="230">
        <f t="shared" si="1"/>
        <v>0.56469599999999998</v>
      </c>
      <c r="AA12" s="230">
        <f t="shared" si="2"/>
        <v>0</v>
      </c>
      <c r="AB12" s="230">
        <f t="shared" si="3"/>
        <v>0</v>
      </c>
      <c r="AC12" s="230">
        <f t="shared" si="4"/>
        <v>0</v>
      </c>
      <c r="AD12" s="240">
        <f>IF(Wycena!$C$10="ALASKA z uchwytem",((15*'Wycena frontów MDF'!H12)+(15*'Wycena frontów MDF'!O12)+(15*'Wycena frontów MDF'!V12)),IF(Wycena!$C$10="Kanion z uchwytem",((15*'Wycena frontów MDF'!H12)+(15*'Wycena frontów MDF'!O12)+(15*'Wycena frontów MDF'!V12)),IF(Wycena!$C$10="Sparta z uchwytem",((15*'Wycena frontów MDF'!H12)+(15*'Wycena frontów MDF'!O12)+(15*'Wycena frontów MDF'!V12)),0)))</f>
        <v>0</v>
      </c>
      <c r="AE12" s="241">
        <f>IF(Wycena!$C$10="VEGAS",((50*H12)+(50*O12)+(50*V12)),0)</f>
        <v>0</v>
      </c>
      <c r="AF12" s="230">
        <v>0</v>
      </c>
      <c r="AG12" s="320">
        <f t="shared" si="5"/>
        <v>0</v>
      </c>
      <c r="AH12" s="320">
        <f t="shared" si="6"/>
        <v>0</v>
      </c>
      <c r="AI12" s="320">
        <f t="shared" si="7"/>
        <v>0</v>
      </c>
      <c r="AJ12" s="320">
        <f t="shared" si="8"/>
        <v>0</v>
      </c>
      <c r="AK12" s="320">
        <f t="shared" si="9"/>
        <v>0</v>
      </c>
      <c r="AL12" s="320">
        <f t="shared" si="10"/>
        <v>0</v>
      </c>
      <c r="AM12" s="320">
        <f t="shared" si="11"/>
        <v>0</v>
      </c>
      <c r="AN12" s="320">
        <f t="shared" si="12"/>
        <v>0</v>
      </c>
      <c r="AO12" s="320">
        <f t="shared" si="13"/>
        <v>0</v>
      </c>
      <c r="AS12" s="240">
        <f>IF(Wycena!$D$6=2,(AA12+AB12+AC12+AD12+AE12+AG12+AH12+AI12+AJ12+AK12+AL12+AM12+AN12+AO12),IF(Wycena!$D$6=3,(AA12+AB12+AC12+AD12+AF12+AG12+AH12+AI12+AJ12+AK12+AL12+AM12+AN12+AO12),0))</f>
        <v>0</v>
      </c>
      <c r="AT12" s="240">
        <f t="shared" si="14"/>
        <v>33.579000000000001</v>
      </c>
    </row>
    <row r="13" spans="2:46" ht="15.75" thickBot="1">
      <c r="B13" s="243" t="s">
        <v>8</v>
      </c>
      <c r="C13" s="322" t="s">
        <v>1238</v>
      </c>
      <c r="D13" s="302">
        <f t="shared" si="0"/>
        <v>16.7895</v>
      </c>
      <c r="E13" s="324">
        <v>2</v>
      </c>
      <c r="F13" s="224">
        <v>713</v>
      </c>
      <c r="G13" s="224">
        <v>446</v>
      </c>
      <c r="H13" s="271">
        <v>2</v>
      </c>
      <c r="I13" s="234">
        <f>IF(C13="PEŁNY",VLOOKUP(Wycena!$C$10,Wycena!$AA$2:$AC$60,3,0),IF(C13="SZUFLADA",VLOOKUP(Wycena!$C$10,Wycena!$AA$63:$AC$121,3,0),0))</f>
        <v>0</v>
      </c>
      <c r="J13" s="337" t="s">
        <v>1244</v>
      </c>
      <c r="K13" s="169"/>
      <c r="L13" s="328"/>
      <c r="M13"/>
      <c r="N13"/>
      <c r="O13"/>
      <c r="P13" s="234">
        <f>IF(J13="PEŁNY",VLOOKUP(Wycena!$C$10,Wycena!$AA$2:$AC$60,3,0),IF(J13="SZUFLADA",VLOOKUP(Wycena!$C$10,Wycena!$AA$63:$AC$121,3,0),0))</f>
        <v>0</v>
      </c>
      <c r="Q13" s="337" t="s">
        <v>1244</v>
      </c>
      <c r="R13" s="280"/>
      <c r="S13" s="329"/>
      <c r="T13"/>
      <c r="U13"/>
      <c r="V13"/>
      <c r="W13" s="234">
        <f>IF(Q13="PEŁNY",VLOOKUP(Wycena!$C$10,Wycena!$AA$2:$AC$60,3,0),IF(Q13="SZUFLADA",VLOOKUP(Wycena!$C$10,Wycena!$AA$63:$AC$121,3,0),0))</f>
        <v>0</v>
      </c>
      <c r="X13" s="239">
        <f>IF(Wycena!$D$6&gt;1,(('Wycena frontów MDF'!D13*'Wycena frontów MDF'!H13)+('Wycena frontów MDF'!K13*'Wycena frontów MDF'!O13)+('Wycena frontów MDF'!R13*'Wycena frontów MDF'!V13)),0)</f>
        <v>33.579000000000001</v>
      </c>
      <c r="Z13" s="230">
        <f t="shared" si="1"/>
        <v>0.63599600000000001</v>
      </c>
      <c r="AA13" s="230">
        <f t="shared" si="2"/>
        <v>0</v>
      </c>
      <c r="AB13" s="230">
        <f t="shared" si="3"/>
        <v>0</v>
      </c>
      <c r="AC13" s="230">
        <f t="shared" si="4"/>
        <v>0</v>
      </c>
      <c r="AD13" s="240">
        <f>IF(Wycena!$C$10="ALASKA z uchwytem",((15*'Wycena frontów MDF'!H13)+(15*'Wycena frontów MDF'!O13)+(15*'Wycena frontów MDF'!V13)),IF(Wycena!$C$10="Kanion z uchwytem",((15*'Wycena frontów MDF'!H13)+(15*'Wycena frontów MDF'!O13)+(15*'Wycena frontów MDF'!V13)),IF(Wycena!$C$10="Sparta z uchwytem",((15*'Wycena frontów MDF'!H13)+(15*'Wycena frontów MDF'!O13)+(15*'Wycena frontów MDF'!V13)),0)))</f>
        <v>0</v>
      </c>
      <c r="AE13" s="241">
        <f>IF(Wycena!$C$10="VEGAS",((50*H13)+(50*O13)+(50*V13)),0)</f>
        <v>0</v>
      </c>
      <c r="AF13" s="230">
        <v>0</v>
      </c>
      <c r="AG13" s="320">
        <f t="shared" si="5"/>
        <v>0</v>
      </c>
      <c r="AH13" s="320">
        <f t="shared" si="6"/>
        <v>0</v>
      </c>
      <c r="AI13" s="320">
        <f t="shared" si="7"/>
        <v>0</v>
      </c>
      <c r="AJ13" s="320">
        <f t="shared" si="8"/>
        <v>0</v>
      </c>
      <c r="AK13" s="320">
        <f t="shared" si="9"/>
        <v>0</v>
      </c>
      <c r="AL13" s="320">
        <f t="shared" si="10"/>
        <v>0</v>
      </c>
      <c r="AM13" s="320">
        <f t="shared" si="11"/>
        <v>0</v>
      </c>
      <c r="AN13" s="320">
        <f t="shared" si="12"/>
        <v>0</v>
      </c>
      <c r="AO13" s="320">
        <f t="shared" si="13"/>
        <v>0</v>
      </c>
      <c r="AS13" s="240">
        <f>IF(Wycena!$D$6=2,(AA13+AB13+AC13+AD13+AE13+AG13+AH13+AI13+AJ13+AK13+AL13+AM13+AN13+AO13),IF(Wycena!$D$6=3,(AA13+AB13+AC13+AD13+AF13+AG13+AH13+AI13+AJ13+AK13+AL13+AM13+AN13+AO13),0))</f>
        <v>0</v>
      </c>
      <c r="AT13" s="240">
        <f t="shared" si="14"/>
        <v>33.579000000000001</v>
      </c>
    </row>
    <row r="14" spans="2:46" ht="15.75" thickBot="1">
      <c r="B14" s="243" t="s">
        <v>9</v>
      </c>
      <c r="C14" s="322" t="s">
        <v>1238</v>
      </c>
      <c r="D14" s="302">
        <f t="shared" si="0"/>
        <v>16.7895</v>
      </c>
      <c r="E14" s="324">
        <v>2</v>
      </c>
      <c r="F14" s="224">
        <v>713</v>
      </c>
      <c r="G14" s="224">
        <v>496</v>
      </c>
      <c r="H14" s="271">
        <v>2</v>
      </c>
      <c r="I14" s="234">
        <f>IF(C14="PEŁNY",VLOOKUP(Wycena!$C$10,Wycena!$AA$2:$AC$60,3,0),IF(C14="SZUFLADA",VLOOKUP(Wycena!$C$10,Wycena!$AA$63:$AC$121,3,0),0))</f>
        <v>0</v>
      </c>
      <c r="J14" s="337" t="s">
        <v>1244</v>
      </c>
      <c r="K14" s="169"/>
      <c r="L14" s="328"/>
      <c r="M14"/>
      <c r="N14"/>
      <c r="O14"/>
      <c r="P14" s="234">
        <f>IF(J14="PEŁNY",VLOOKUP(Wycena!$C$10,Wycena!$AA$2:$AC$60,3,0),IF(J14="SZUFLADA",VLOOKUP(Wycena!$C$10,Wycena!$AA$63:$AC$121,3,0),0))</f>
        <v>0</v>
      </c>
      <c r="Q14" s="337" t="s">
        <v>1244</v>
      </c>
      <c r="R14" s="280"/>
      <c r="S14" s="329"/>
      <c r="T14"/>
      <c r="U14"/>
      <c r="V14"/>
      <c r="W14" s="234">
        <f>IF(Q14="PEŁNY",VLOOKUP(Wycena!$C$10,Wycena!$AA$2:$AC$60,3,0),IF(Q14="SZUFLADA",VLOOKUP(Wycena!$C$10,Wycena!$AA$63:$AC$121,3,0),0))</f>
        <v>0</v>
      </c>
      <c r="X14" s="239">
        <f>IF(Wycena!$D$6&gt;1,(('Wycena frontów MDF'!D14*'Wycena frontów MDF'!H14)+('Wycena frontów MDF'!K14*'Wycena frontów MDF'!O14)+('Wycena frontów MDF'!R14*'Wycena frontów MDF'!V14)),0)</f>
        <v>33.579000000000001</v>
      </c>
      <c r="Z14" s="230">
        <f t="shared" si="1"/>
        <v>0.70729599999999992</v>
      </c>
      <c r="AA14" s="230">
        <f t="shared" si="2"/>
        <v>0</v>
      </c>
      <c r="AB14" s="230">
        <f t="shared" si="3"/>
        <v>0</v>
      </c>
      <c r="AC14" s="230">
        <f t="shared" si="4"/>
        <v>0</v>
      </c>
      <c r="AD14" s="240">
        <f>IF(Wycena!$C$10="ALASKA z uchwytem",((15*'Wycena frontów MDF'!H14)+(15*'Wycena frontów MDF'!O14)+(15*'Wycena frontów MDF'!V14)),IF(Wycena!$C$10="Kanion z uchwytem",((15*'Wycena frontów MDF'!H14)+(15*'Wycena frontów MDF'!O14)+(15*'Wycena frontów MDF'!V14)),IF(Wycena!$C$10="Sparta z uchwytem",((15*'Wycena frontów MDF'!H14)+(15*'Wycena frontów MDF'!O14)+(15*'Wycena frontów MDF'!V14)),0)))</f>
        <v>0</v>
      </c>
      <c r="AE14" s="241">
        <f>IF(Wycena!$C$10="VEGAS",((50*H14)+(50*O14)+(50*V14)),0)</f>
        <v>0</v>
      </c>
      <c r="AF14" s="230">
        <v>0</v>
      </c>
      <c r="AG14" s="320">
        <f t="shared" si="5"/>
        <v>0</v>
      </c>
      <c r="AH14" s="320">
        <f t="shared" si="6"/>
        <v>0</v>
      </c>
      <c r="AI14" s="320">
        <f t="shared" si="7"/>
        <v>0</v>
      </c>
      <c r="AJ14" s="320">
        <f t="shared" si="8"/>
        <v>0</v>
      </c>
      <c r="AK14" s="320">
        <f t="shared" si="9"/>
        <v>0</v>
      </c>
      <c r="AL14" s="320">
        <f t="shared" si="10"/>
        <v>0</v>
      </c>
      <c r="AM14" s="320">
        <f t="shared" si="11"/>
        <v>0</v>
      </c>
      <c r="AN14" s="320">
        <f t="shared" si="12"/>
        <v>0</v>
      </c>
      <c r="AO14" s="320">
        <f t="shared" si="13"/>
        <v>0</v>
      </c>
      <c r="AS14" s="240">
        <f>IF(Wycena!$D$6=2,(AA14+AB14+AC14+AD14+AE14+AG14+AH14+AI14+AJ14+AK14+AL14+AM14+AN14+AO14),IF(Wycena!$D$6=3,(AA14+AB14+AC14+AD14+AF14+AG14+AH14+AI14+AJ14+AK14+AL14+AM14+AN14+AO14),0))</f>
        <v>0</v>
      </c>
      <c r="AT14" s="240">
        <f t="shared" si="14"/>
        <v>33.579000000000001</v>
      </c>
    </row>
    <row r="15" spans="2:46" ht="15.75" thickBot="1">
      <c r="B15" s="243" t="s">
        <v>10</v>
      </c>
      <c r="C15" s="322" t="s">
        <v>1238</v>
      </c>
      <c r="D15" s="302">
        <f t="shared" si="0"/>
        <v>16.7895</v>
      </c>
      <c r="E15" s="324">
        <v>2</v>
      </c>
      <c r="F15" s="224">
        <v>713</v>
      </c>
      <c r="G15" s="224">
        <v>396</v>
      </c>
      <c r="H15" s="271">
        <v>2</v>
      </c>
      <c r="I15" s="234">
        <f>IF(C15="PEŁNY",VLOOKUP(Wycena!$C$10,Wycena!$AA$2:$AC$60,3,0),IF(C15="SZUFLADA",VLOOKUP(Wycena!$C$10,Wycena!$AA$63:$AC$121,3,0),0))</f>
        <v>0</v>
      </c>
      <c r="J15" s="337" t="s">
        <v>1244</v>
      </c>
      <c r="K15" s="169"/>
      <c r="L15" s="328"/>
      <c r="M15"/>
      <c r="N15"/>
      <c r="O15"/>
      <c r="P15" s="234">
        <f>IF(J15="PEŁNY",VLOOKUP(Wycena!$C$10,Wycena!$AA$2:$AC$60,3,0),IF(J15="SZUFLADA",VLOOKUP(Wycena!$C$10,Wycena!$AA$63:$AC$121,3,0),0))</f>
        <v>0</v>
      </c>
      <c r="Q15" s="337" t="s">
        <v>1244</v>
      </c>
      <c r="R15" s="280"/>
      <c r="S15" s="329"/>
      <c r="T15"/>
      <c r="U15"/>
      <c r="V15"/>
      <c r="W15" s="234">
        <f>IF(Q15="PEŁNY",VLOOKUP(Wycena!$C$10,Wycena!$AA$2:$AC$60,3,0),IF(Q15="SZUFLADA",VLOOKUP(Wycena!$C$10,Wycena!$AA$63:$AC$121,3,0),0))</f>
        <v>0</v>
      </c>
      <c r="X15" s="239">
        <f>IF(Wycena!$D$6&gt;1,(('Wycena frontów MDF'!D15*'Wycena frontów MDF'!H15)+('Wycena frontów MDF'!K15*'Wycena frontów MDF'!O15)+('Wycena frontów MDF'!R15*'Wycena frontów MDF'!V15)),0)</f>
        <v>33.579000000000001</v>
      </c>
      <c r="Z15" s="230">
        <f t="shared" si="1"/>
        <v>0.56469599999999998</v>
      </c>
      <c r="AA15" s="230">
        <f t="shared" si="2"/>
        <v>0</v>
      </c>
      <c r="AB15" s="230">
        <f t="shared" si="3"/>
        <v>0</v>
      </c>
      <c r="AC15" s="230">
        <f t="shared" si="4"/>
        <v>0</v>
      </c>
      <c r="AD15" s="240">
        <f>IF(Wycena!$C$10="ALASKA z uchwytem",((15*'Wycena frontów MDF'!H15)+(15*'Wycena frontów MDF'!O15)+(15*'Wycena frontów MDF'!V15)),IF(Wycena!$C$10="Kanion z uchwytem",((15*'Wycena frontów MDF'!H15)+(15*'Wycena frontów MDF'!O15)+(15*'Wycena frontów MDF'!V15)),IF(Wycena!$C$10="Sparta z uchwytem",((15*'Wycena frontów MDF'!H15)+(15*'Wycena frontów MDF'!O15)+(15*'Wycena frontów MDF'!V15)),0)))</f>
        <v>0</v>
      </c>
      <c r="AE15" s="241">
        <f>IF(Wycena!$C$10="VEGAS",((50*H15)+(50*O15)+(50*V15)),0)</f>
        <v>0</v>
      </c>
      <c r="AF15" s="230">
        <v>0</v>
      </c>
      <c r="AG15" s="320">
        <f t="shared" si="5"/>
        <v>0</v>
      </c>
      <c r="AH15" s="320">
        <f t="shared" si="6"/>
        <v>0</v>
      </c>
      <c r="AI15" s="320">
        <f t="shared" si="7"/>
        <v>0</v>
      </c>
      <c r="AJ15" s="320">
        <f t="shared" si="8"/>
        <v>0</v>
      </c>
      <c r="AK15" s="320">
        <f t="shared" si="9"/>
        <v>0</v>
      </c>
      <c r="AL15" s="320">
        <f t="shared" si="10"/>
        <v>0</v>
      </c>
      <c r="AM15" s="320">
        <f t="shared" si="11"/>
        <v>0</v>
      </c>
      <c r="AN15" s="320">
        <f t="shared" si="12"/>
        <v>0</v>
      </c>
      <c r="AO15" s="320">
        <f t="shared" si="13"/>
        <v>0</v>
      </c>
      <c r="AS15" s="240">
        <f>IF(Wycena!$D$6=2,(AA15+AB15+AC15+AD15+AE15+AG15+AH15+AI15+AJ15+AK15+AL15+AM15+AN15+AO15),IF(Wycena!$D$6=3,(AA15+AB15+AC15+AD15+AF15+AG15+AH15+AI15+AJ15+AK15+AL15+AM15+AN15+AO15),0))</f>
        <v>0</v>
      </c>
      <c r="AT15" s="240">
        <f t="shared" si="14"/>
        <v>33.579000000000001</v>
      </c>
    </row>
    <row r="16" spans="2:46" ht="15.75" thickBot="1">
      <c r="B16" s="243" t="s">
        <v>11</v>
      </c>
      <c r="C16" s="322" t="s">
        <v>1238</v>
      </c>
      <c r="D16" s="302">
        <f t="shared" si="0"/>
        <v>16.7895</v>
      </c>
      <c r="E16" s="324">
        <v>2</v>
      </c>
      <c r="F16" s="224">
        <v>713</v>
      </c>
      <c r="G16" s="224">
        <v>446</v>
      </c>
      <c r="H16" s="271">
        <v>2</v>
      </c>
      <c r="I16" s="234">
        <f>IF(C16="PEŁNY",VLOOKUP(Wycena!$C$10,Wycena!$AA$2:$AC$60,3,0),IF(C16="SZUFLADA",VLOOKUP(Wycena!$C$10,Wycena!$AA$63:$AC$121,3,0),0))</f>
        <v>0</v>
      </c>
      <c r="J16" s="337" t="s">
        <v>1244</v>
      </c>
      <c r="K16" s="169"/>
      <c r="L16" s="328"/>
      <c r="M16"/>
      <c r="N16"/>
      <c r="O16"/>
      <c r="P16" s="234">
        <f>IF(J16="PEŁNY",VLOOKUP(Wycena!$C$10,Wycena!$AA$2:$AC$60,3,0),IF(J16="SZUFLADA",VLOOKUP(Wycena!$C$10,Wycena!$AA$63:$AC$121,3,0),0))</f>
        <v>0</v>
      </c>
      <c r="Q16" s="337" t="s">
        <v>1244</v>
      </c>
      <c r="R16" s="280"/>
      <c r="S16" s="329"/>
      <c r="T16"/>
      <c r="U16"/>
      <c r="V16"/>
      <c r="W16" s="234">
        <f>IF(Q16="PEŁNY",VLOOKUP(Wycena!$C$10,Wycena!$AA$2:$AC$60,3,0),IF(Q16="SZUFLADA",VLOOKUP(Wycena!$C$10,Wycena!$AA$63:$AC$121,3,0),0))</f>
        <v>0</v>
      </c>
      <c r="X16" s="239">
        <f>IF(Wycena!$D$6&gt;1,(('Wycena frontów MDF'!D16*'Wycena frontów MDF'!H16)+('Wycena frontów MDF'!K16*'Wycena frontów MDF'!O16)+('Wycena frontów MDF'!R16*'Wycena frontów MDF'!V16)),0)</f>
        <v>33.579000000000001</v>
      </c>
      <c r="Z16" s="230">
        <f t="shared" si="1"/>
        <v>0.63599600000000001</v>
      </c>
      <c r="AA16" s="230">
        <f t="shared" si="2"/>
        <v>0</v>
      </c>
      <c r="AB16" s="230">
        <f t="shared" si="3"/>
        <v>0</v>
      </c>
      <c r="AC16" s="230">
        <f t="shared" si="4"/>
        <v>0</v>
      </c>
      <c r="AD16" s="240">
        <f>IF(Wycena!$C$10="ALASKA z uchwytem",((15*'Wycena frontów MDF'!H16)+(15*'Wycena frontów MDF'!O16)+(15*'Wycena frontów MDF'!V16)),IF(Wycena!$C$10="Kanion z uchwytem",((15*'Wycena frontów MDF'!H16)+(15*'Wycena frontów MDF'!O16)+(15*'Wycena frontów MDF'!V16)),IF(Wycena!$C$10="Sparta z uchwytem",((15*'Wycena frontów MDF'!H16)+(15*'Wycena frontów MDF'!O16)+(15*'Wycena frontów MDF'!V16)),0)))</f>
        <v>0</v>
      </c>
      <c r="AE16" s="241">
        <f>IF(Wycena!$C$10="VEGAS",((50*H16)+(50*O16)+(50*V16)),0)</f>
        <v>0</v>
      </c>
      <c r="AF16" s="230">
        <v>0</v>
      </c>
      <c r="AG16" s="320">
        <f t="shared" si="5"/>
        <v>0</v>
      </c>
      <c r="AH16" s="320">
        <f t="shared" si="6"/>
        <v>0</v>
      </c>
      <c r="AI16" s="320">
        <f t="shared" si="7"/>
        <v>0</v>
      </c>
      <c r="AJ16" s="320">
        <f t="shared" si="8"/>
        <v>0</v>
      </c>
      <c r="AK16" s="320">
        <f t="shared" si="9"/>
        <v>0</v>
      </c>
      <c r="AL16" s="320">
        <f t="shared" si="10"/>
        <v>0</v>
      </c>
      <c r="AM16" s="320">
        <f t="shared" si="11"/>
        <v>0</v>
      </c>
      <c r="AN16" s="320">
        <f t="shared" si="12"/>
        <v>0</v>
      </c>
      <c r="AO16" s="320">
        <f t="shared" si="13"/>
        <v>0</v>
      </c>
      <c r="AS16" s="240">
        <f>IF(Wycena!$D$6=2,(AA16+AB16+AC16+AD16+AE16+AG16+AH16+AI16+AJ16+AK16+AL16+AM16+AN16+AO16),IF(Wycena!$D$6=3,(AA16+AB16+AC16+AD16+AF16+AG16+AH16+AI16+AJ16+AK16+AL16+AM16+AN16+AO16),0))</f>
        <v>0</v>
      </c>
      <c r="AT16" s="240">
        <f t="shared" si="14"/>
        <v>33.579000000000001</v>
      </c>
    </row>
    <row r="17" spans="2:46" ht="15.75" thickBot="1">
      <c r="B17" s="243" t="s">
        <v>12</v>
      </c>
      <c r="C17" s="322" t="s">
        <v>1238</v>
      </c>
      <c r="D17" s="302">
        <f t="shared" si="0"/>
        <v>16.7895</v>
      </c>
      <c r="E17" s="324">
        <v>2</v>
      </c>
      <c r="F17" s="224">
        <v>713</v>
      </c>
      <c r="G17" s="224">
        <v>496</v>
      </c>
      <c r="H17" s="271">
        <v>2</v>
      </c>
      <c r="I17" s="234">
        <f>IF(C17="PEŁNY",VLOOKUP(Wycena!$C$10,Wycena!$AA$2:$AC$60,3,0),IF(C17="SZUFLADA",VLOOKUP(Wycena!$C$10,Wycena!$AA$63:$AC$121,3,0),0))</f>
        <v>0</v>
      </c>
      <c r="J17" s="337" t="s">
        <v>1244</v>
      </c>
      <c r="K17" s="169"/>
      <c r="L17" s="328"/>
      <c r="M17"/>
      <c r="N17"/>
      <c r="O17"/>
      <c r="P17" s="234">
        <f>IF(J17="PEŁNY",VLOOKUP(Wycena!$C$10,Wycena!$AA$2:$AC$60,3,0),IF(J17="SZUFLADA",VLOOKUP(Wycena!$C$10,Wycena!$AA$63:$AC$121,3,0),0))</f>
        <v>0</v>
      </c>
      <c r="Q17" s="337" t="s">
        <v>1244</v>
      </c>
      <c r="R17" s="280"/>
      <c r="S17" s="329"/>
      <c r="T17"/>
      <c r="U17"/>
      <c r="V17"/>
      <c r="W17" s="234">
        <f>IF(Q17="PEŁNY",VLOOKUP(Wycena!$C$10,Wycena!$AA$2:$AC$60,3,0),IF(Q17="SZUFLADA",VLOOKUP(Wycena!$C$10,Wycena!$AA$63:$AC$121,3,0),0))</f>
        <v>0</v>
      </c>
      <c r="X17" s="239">
        <f>IF(Wycena!$D$6&gt;1,(('Wycena frontów MDF'!D17*'Wycena frontów MDF'!H17)+('Wycena frontów MDF'!K17*'Wycena frontów MDF'!O17)+('Wycena frontów MDF'!R17*'Wycena frontów MDF'!V17)),0)</f>
        <v>33.579000000000001</v>
      </c>
      <c r="Z17" s="230">
        <f t="shared" si="1"/>
        <v>0.70729599999999992</v>
      </c>
      <c r="AA17" s="230">
        <f t="shared" si="2"/>
        <v>0</v>
      </c>
      <c r="AB17" s="230">
        <f t="shared" si="3"/>
        <v>0</v>
      </c>
      <c r="AC17" s="230">
        <f t="shared" si="4"/>
        <v>0</v>
      </c>
      <c r="AD17" s="240">
        <f>IF(Wycena!$C$10="ALASKA z uchwytem",((15*'Wycena frontów MDF'!H17)+(15*'Wycena frontów MDF'!O17)+(15*'Wycena frontów MDF'!V17)),IF(Wycena!$C$10="Kanion z uchwytem",((15*'Wycena frontów MDF'!H17)+(15*'Wycena frontów MDF'!O17)+(15*'Wycena frontów MDF'!V17)),IF(Wycena!$C$10="Sparta z uchwytem",((15*'Wycena frontów MDF'!H17)+(15*'Wycena frontów MDF'!O17)+(15*'Wycena frontów MDF'!V17)),0)))</f>
        <v>0</v>
      </c>
      <c r="AE17" s="241">
        <f>IF(Wycena!$C$10="VEGAS",((50*H17)+(50*O17)+(50*V17)),0)</f>
        <v>0</v>
      </c>
      <c r="AF17" s="230">
        <v>0</v>
      </c>
      <c r="AG17" s="320">
        <f t="shared" si="5"/>
        <v>0</v>
      </c>
      <c r="AH17" s="320">
        <f t="shared" si="6"/>
        <v>0</v>
      </c>
      <c r="AI17" s="320">
        <f t="shared" si="7"/>
        <v>0</v>
      </c>
      <c r="AJ17" s="320">
        <f t="shared" si="8"/>
        <v>0</v>
      </c>
      <c r="AK17" s="320">
        <f t="shared" si="9"/>
        <v>0</v>
      </c>
      <c r="AL17" s="320">
        <f t="shared" si="10"/>
        <v>0</v>
      </c>
      <c r="AM17" s="320">
        <f t="shared" si="11"/>
        <v>0</v>
      </c>
      <c r="AN17" s="320">
        <f t="shared" si="12"/>
        <v>0</v>
      </c>
      <c r="AO17" s="320">
        <f t="shared" si="13"/>
        <v>0</v>
      </c>
      <c r="AS17" s="240">
        <f>IF(Wycena!$D$6=2,(AA17+AB17+AC17+AD17+AE17+AG17+AH17+AI17+AJ17+AK17+AL17+AM17+AN17+AO17),IF(Wycena!$D$6=3,(AA17+AB17+AC17+AD17+AF17+AG17+AH17+AI17+AJ17+AK17+AL17+AM17+AN17+AO17),0))</f>
        <v>0</v>
      </c>
      <c r="AT17" s="240">
        <f t="shared" si="14"/>
        <v>33.579000000000001</v>
      </c>
    </row>
    <row r="18" spans="2:46" ht="15.75" thickBot="1">
      <c r="B18" s="243" t="s">
        <v>13</v>
      </c>
      <c r="C18" s="322" t="s">
        <v>1238</v>
      </c>
      <c r="D18" s="302">
        <f t="shared" si="0"/>
        <v>16.7895</v>
      </c>
      <c r="E18" s="324">
        <v>2</v>
      </c>
      <c r="F18" s="224">
        <v>713</v>
      </c>
      <c r="G18" s="224">
        <v>546</v>
      </c>
      <c r="H18" s="271">
        <v>2</v>
      </c>
      <c r="I18" s="234">
        <f>IF(C18="PEŁNY",VLOOKUP(Wycena!$C$10,Wycena!$AA$2:$AC$60,3,0),IF(C18="SZUFLADA",VLOOKUP(Wycena!$C$10,Wycena!$AA$63:$AC$121,3,0),0))</f>
        <v>0</v>
      </c>
      <c r="J18" s="337" t="s">
        <v>1244</v>
      </c>
      <c r="K18" s="169"/>
      <c r="L18" s="328"/>
      <c r="M18"/>
      <c r="N18"/>
      <c r="O18"/>
      <c r="P18" s="234">
        <f>IF(J18="PEŁNY",VLOOKUP(Wycena!$C$10,Wycena!$AA$2:$AC$60,3,0),IF(J18="SZUFLADA",VLOOKUP(Wycena!$C$10,Wycena!$AA$63:$AC$121,3,0),0))</f>
        <v>0</v>
      </c>
      <c r="Q18" s="337" t="s">
        <v>1244</v>
      </c>
      <c r="R18" s="280"/>
      <c r="S18" s="329"/>
      <c r="T18"/>
      <c r="U18"/>
      <c r="V18"/>
      <c r="W18" s="234">
        <f>IF(Q18="PEŁNY",VLOOKUP(Wycena!$C$10,Wycena!$AA$2:$AC$60,3,0),IF(Q18="SZUFLADA",VLOOKUP(Wycena!$C$10,Wycena!$AA$63:$AC$121,3,0),0))</f>
        <v>0</v>
      </c>
      <c r="X18" s="239">
        <f>IF(Wycena!$D$6&gt;1,(('Wycena frontów MDF'!D18*'Wycena frontów MDF'!H18)+('Wycena frontów MDF'!K18*'Wycena frontów MDF'!O18)+('Wycena frontów MDF'!R18*'Wycena frontów MDF'!V18)),0)</f>
        <v>33.579000000000001</v>
      </c>
      <c r="Z18" s="230">
        <f t="shared" si="1"/>
        <v>0.77859600000000007</v>
      </c>
      <c r="AA18" s="230">
        <f t="shared" si="2"/>
        <v>0</v>
      </c>
      <c r="AB18" s="230">
        <f t="shared" si="3"/>
        <v>0</v>
      </c>
      <c r="AC18" s="230">
        <f t="shared" si="4"/>
        <v>0</v>
      </c>
      <c r="AD18" s="240">
        <f>IF(Wycena!$C$10="ALASKA z uchwytem",((15*'Wycena frontów MDF'!H18)+(15*'Wycena frontów MDF'!O18)+(15*'Wycena frontów MDF'!V18)),IF(Wycena!$C$10="Kanion z uchwytem",((15*'Wycena frontów MDF'!H18)+(15*'Wycena frontów MDF'!O18)+(15*'Wycena frontów MDF'!V18)),IF(Wycena!$C$10="Sparta z uchwytem",((15*'Wycena frontów MDF'!H18)+(15*'Wycena frontów MDF'!O18)+(15*'Wycena frontów MDF'!V18)),0)))</f>
        <v>0</v>
      </c>
      <c r="AE18" s="241">
        <f>IF(Wycena!$C$10="VEGAS",((50*H18)+(50*O18)+(50*V18)),0)</f>
        <v>0</v>
      </c>
      <c r="AF18" s="230">
        <v>0</v>
      </c>
      <c r="AG18" s="320">
        <f t="shared" si="5"/>
        <v>0</v>
      </c>
      <c r="AH18" s="320">
        <f t="shared" si="6"/>
        <v>0</v>
      </c>
      <c r="AI18" s="320">
        <f t="shared" si="7"/>
        <v>0</v>
      </c>
      <c r="AJ18" s="320">
        <f t="shared" si="8"/>
        <v>0</v>
      </c>
      <c r="AK18" s="320">
        <f t="shared" si="9"/>
        <v>0</v>
      </c>
      <c r="AL18" s="320">
        <f t="shared" si="10"/>
        <v>0</v>
      </c>
      <c r="AM18" s="320">
        <f t="shared" si="11"/>
        <v>0</v>
      </c>
      <c r="AN18" s="320">
        <f t="shared" si="12"/>
        <v>0</v>
      </c>
      <c r="AO18" s="320">
        <f t="shared" si="13"/>
        <v>0</v>
      </c>
      <c r="AS18" s="240">
        <f>IF(Wycena!$D$6=2,(AA18+AB18+AC18+AD18+AE18+AG18+AH18+AI18+AJ18+AK18+AL18+AM18+AN18+AO18),IF(Wycena!$D$6=3,(AA18+AB18+AC18+AD18+AF18+AG18+AH18+AI18+AJ18+AK18+AL18+AM18+AN18+AO18),0))</f>
        <v>0</v>
      </c>
      <c r="AT18" s="240">
        <f t="shared" si="14"/>
        <v>33.579000000000001</v>
      </c>
    </row>
    <row r="19" spans="2:46" ht="15.75" thickBot="1">
      <c r="B19" s="243" t="s">
        <v>14</v>
      </c>
      <c r="C19" s="322" t="s">
        <v>1238</v>
      </c>
      <c r="D19" s="302">
        <f t="shared" si="0"/>
        <v>16.7895</v>
      </c>
      <c r="E19" s="324">
        <v>2</v>
      </c>
      <c r="F19" s="224">
        <v>713</v>
      </c>
      <c r="G19" s="224">
        <v>596</v>
      </c>
      <c r="H19" s="271">
        <v>2</v>
      </c>
      <c r="I19" s="234">
        <f>IF(C19="PEŁNY",VLOOKUP(Wycena!$C$10,Wycena!$AA$2:$AC$60,3,0),IF(C19="SZUFLADA",VLOOKUP(Wycena!$C$10,Wycena!$AA$63:$AC$121,3,0),0))</f>
        <v>0</v>
      </c>
      <c r="J19" s="337" t="s">
        <v>1244</v>
      </c>
      <c r="K19" s="169"/>
      <c r="L19" s="328"/>
      <c r="M19"/>
      <c r="N19"/>
      <c r="O19"/>
      <c r="P19" s="234">
        <f>IF(J19="PEŁNY",VLOOKUP(Wycena!$C$10,Wycena!$AA$2:$AC$60,3,0),IF(J19="SZUFLADA",VLOOKUP(Wycena!$C$10,Wycena!$AA$63:$AC$121,3,0),0))</f>
        <v>0</v>
      </c>
      <c r="Q19" s="337" t="s">
        <v>1244</v>
      </c>
      <c r="R19" s="280"/>
      <c r="S19" s="329"/>
      <c r="T19"/>
      <c r="U19"/>
      <c r="V19"/>
      <c r="W19" s="234">
        <f>IF(Q19="PEŁNY",VLOOKUP(Wycena!$C$10,Wycena!$AA$2:$AC$60,3,0),IF(Q19="SZUFLADA",VLOOKUP(Wycena!$C$10,Wycena!$AA$63:$AC$121,3,0),0))</f>
        <v>0</v>
      </c>
      <c r="X19" s="239">
        <f>IF(Wycena!$D$6&gt;1,(('Wycena frontów MDF'!D19*'Wycena frontów MDF'!H19)+('Wycena frontów MDF'!K19*'Wycena frontów MDF'!O19)+('Wycena frontów MDF'!R19*'Wycena frontów MDF'!V19)),0)</f>
        <v>33.579000000000001</v>
      </c>
      <c r="Z19" s="230">
        <f t="shared" si="1"/>
        <v>0.84989599999999987</v>
      </c>
      <c r="AA19" s="230">
        <f t="shared" si="2"/>
        <v>0</v>
      </c>
      <c r="AB19" s="230">
        <f t="shared" si="3"/>
        <v>0</v>
      </c>
      <c r="AC19" s="230">
        <f t="shared" si="4"/>
        <v>0</v>
      </c>
      <c r="AD19" s="240">
        <f>IF(Wycena!$C$10="ALASKA z uchwytem",((15*'Wycena frontów MDF'!H19)+(15*'Wycena frontów MDF'!O19)+(15*'Wycena frontów MDF'!V19)),IF(Wycena!$C$10="Kanion z uchwytem",((15*'Wycena frontów MDF'!H19)+(15*'Wycena frontów MDF'!O19)+(15*'Wycena frontów MDF'!V19)),IF(Wycena!$C$10="Sparta z uchwytem",((15*'Wycena frontów MDF'!H19)+(15*'Wycena frontów MDF'!O19)+(15*'Wycena frontów MDF'!V19)),0)))</f>
        <v>0</v>
      </c>
      <c r="AE19" s="241">
        <f>IF(Wycena!$C$10="VEGAS",((50*H19)+(50*O19)+(50*V19)),0)</f>
        <v>0</v>
      </c>
      <c r="AF19" s="230">
        <v>0</v>
      </c>
      <c r="AG19" s="320">
        <f t="shared" si="5"/>
        <v>0</v>
      </c>
      <c r="AH19" s="320">
        <f t="shared" si="6"/>
        <v>0</v>
      </c>
      <c r="AI19" s="320">
        <f t="shared" si="7"/>
        <v>0</v>
      </c>
      <c r="AJ19" s="320">
        <f t="shared" si="8"/>
        <v>0</v>
      </c>
      <c r="AK19" s="320">
        <f t="shared" si="9"/>
        <v>0</v>
      </c>
      <c r="AL19" s="320">
        <f t="shared" si="10"/>
        <v>0</v>
      </c>
      <c r="AM19" s="320">
        <f t="shared" si="11"/>
        <v>0</v>
      </c>
      <c r="AN19" s="320">
        <f t="shared" si="12"/>
        <v>0</v>
      </c>
      <c r="AO19" s="320">
        <f t="shared" si="13"/>
        <v>0</v>
      </c>
      <c r="AS19" s="240">
        <f>IF(Wycena!$D$6=2,(AA19+AB19+AC19+AD19+AE19+AG19+AH19+AI19+AJ19+AK19+AL19+AM19+AN19+AO19),IF(Wycena!$D$6=3,(AA19+AB19+AC19+AD19+AF19+AG19+AH19+AI19+AJ19+AK19+AL19+AM19+AN19+AO19),0))</f>
        <v>0</v>
      </c>
      <c r="AT19" s="240">
        <f t="shared" si="14"/>
        <v>33.579000000000001</v>
      </c>
    </row>
    <row r="20" spans="2:46" ht="15.75" thickBot="1">
      <c r="B20" s="244" t="s">
        <v>15</v>
      </c>
      <c r="C20" s="323" t="s">
        <v>1239</v>
      </c>
      <c r="D20" s="336">
        <f t="shared" si="0"/>
        <v>19.187999999999999</v>
      </c>
      <c r="E20" s="325">
        <v>1</v>
      </c>
      <c r="F20" s="272">
        <v>140</v>
      </c>
      <c r="G20" s="272">
        <v>296</v>
      </c>
      <c r="H20" s="271">
        <v>1</v>
      </c>
      <c r="I20" s="234">
        <f>IF(C20="PEŁNY",VLOOKUP(Wycena!$C$10,Wycena!$AA$2:$AC$60,3,0),IF(C20="SZUFLADA",VLOOKUP(Wycena!$C$10,Wycena!$AA$63:$AC$121,3,0),0))</f>
        <v>0</v>
      </c>
      <c r="J20" s="322" t="s">
        <v>1238</v>
      </c>
      <c r="K20" s="302">
        <f>IF(J20="PEŁNY",$G$2*L20, IF(J20="SZUFLADA",$K$2*L20,0))</f>
        <v>16.7895</v>
      </c>
      <c r="L20" s="324">
        <v>2</v>
      </c>
      <c r="M20" s="272">
        <v>570</v>
      </c>
      <c r="N20" s="272">
        <v>296</v>
      </c>
      <c r="O20" s="271">
        <v>1</v>
      </c>
      <c r="P20" s="234">
        <f>IF(J20="PEŁNY",VLOOKUP(Wycena!$C$10,Wycena!$AA$2:$AC$60,3,0),IF(J20="SZUFLADA",VLOOKUP(Wycena!$C$10,Wycena!$AA$63:$AC$121,3,0),0))</f>
        <v>0</v>
      </c>
      <c r="Q20" s="337" t="s">
        <v>1244</v>
      </c>
      <c r="R20" s="282"/>
      <c r="S20" s="330"/>
      <c r="T20" s="271"/>
      <c r="U20" s="271"/>
      <c r="V20" s="271"/>
      <c r="W20" s="234">
        <f>IF(Q20="PEŁNY",VLOOKUP(Wycena!$C$10,Wycena!$AA$2:$AC$60,3,0),IF(Q20="SZUFLADA",VLOOKUP(Wycena!$C$10,Wycena!$AA$63:$AC$121,3,0),0))</f>
        <v>0</v>
      </c>
      <c r="X20" s="239">
        <f>IF(Wycena!$D$6&gt;1,(('Wycena frontów MDF'!D20*'Wycena frontów MDF'!H20)+('Wycena frontów MDF'!K20*'Wycena frontów MDF'!O20)+('Wycena frontów MDF'!R20*'Wycena frontów MDF'!V20)),0)</f>
        <v>35.977499999999999</v>
      </c>
      <c r="Z20" s="230">
        <f t="shared" si="1"/>
        <v>0.21015999999999999</v>
      </c>
      <c r="AA20" s="230">
        <f t="shared" si="2"/>
        <v>0</v>
      </c>
      <c r="AB20" s="230">
        <f t="shared" si="3"/>
        <v>0</v>
      </c>
      <c r="AC20" s="230">
        <f t="shared" si="4"/>
        <v>0</v>
      </c>
      <c r="AD20" s="240">
        <f>IF(Wycena!$C$10="ALASKA z uchwytem",((15*'Wycena frontów MDF'!H20)+(15*'Wycena frontów MDF'!O20)+(15*'Wycena frontów MDF'!V20)),IF(Wycena!$C$10="Kanion z uchwytem",((15*'Wycena frontów MDF'!H20)+(15*'Wycena frontów MDF'!O20)+(15*'Wycena frontów MDF'!V20)),IF(Wycena!$C$10="Sparta z uchwytem",((15*'Wycena frontów MDF'!H20)+(15*'Wycena frontów MDF'!O20)+(15*'Wycena frontów MDF'!V20)),0)))</f>
        <v>0</v>
      </c>
      <c r="AE20" s="241">
        <f>IF(Wycena!$C$10="VEGAS",((50*H20)+(50*O20)+(50*V20)),0)</f>
        <v>0</v>
      </c>
      <c r="AF20" s="230">
        <v>0</v>
      </c>
      <c r="AG20" s="320">
        <f t="shared" si="5"/>
        <v>0</v>
      </c>
      <c r="AH20" s="320">
        <f t="shared" si="6"/>
        <v>0</v>
      </c>
      <c r="AI20" s="320">
        <f t="shared" si="7"/>
        <v>0</v>
      </c>
      <c r="AJ20" s="320">
        <f t="shared" si="8"/>
        <v>0</v>
      </c>
      <c r="AK20" s="320">
        <f t="shared" si="9"/>
        <v>0</v>
      </c>
      <c r="AL20" s="320">
        <f t="shared" si="10"/>
        <v>0</v>
      </c>
      <c r="AM20" s="320">
        <f t="shared" si="11"/>
        <v>0</v>
      </c>
      <c r="AN20" s="320">
        <f t="shared" si="12"/>
        <v>0</v>
      </c>
      <c r="AO20" s="320">
        <f t="shared" si="13"/>
        <v>0</v>
      </c>
      <c r="AS20" s="240">
        <f>IF(Wycena!$D$6=2,(AA20+AB20+AC20+AD20+AE20+AG20+AH20+AI20+AJ20+AK20+AL20+AM20+AN20+AO20),IF(Wycena!$D$6=3,(AA20+AB20+AC20+AD20+AF20+AG20+AH20+AI20+AJ20+AK20+AL20+AM20+AN20+AO20),0))</f>
        <v>0</v>
      </c>
      <c r="AT20" s="240">
        <f t="shared" si="14"/>
        <v>35.977499999999999</v>
      </c>
    </row>
    <row r="21" spans="2:46" ht="15.75" thickBot="1">
      <c r="B21" s="244" t="s">
        <v>16</v>
      </c>
      <c r="C21" s="323" t="s">
        <v>1239</v>
      </c>
      <c r="D21" s="336">
        <f t="shared" si="0"/>
        <v>19.187999999999999</v>
      </c>
      <c r="E21" s="325">
        <v>1</v>
      </c>
      <c r="F21" s="272">
        <v>140</v>
      </c>
      <c r="G21" s="272">
        <v>396</v>
      </c>
      <c r="H21" s="271">
        <v>1</v>
      </c>
      <c r="I21" s="234">
        <f>IF(C21="PEŁNY",VLOOKUP(Wycena!$C$10,Wycena!$AA$2:$AC$60,3,0),IF(C21="SZUFLADA",VLOOKUP(Wycena!$C$10,Wycena!$AA$63:$AC$121,3,0),0))</f>
        <v>0</v>
      </c>
      <c r="J21" s="322" t="s">
        <v>1238</v>
      </c>
      <c r="K21" s="302">
        <f t="shared" ref="K21:K70" si="15">IF(J21="PEŁNY",$G$2*L21, IF(J21="SZUFLADA",$K$2*L21,0))</f>
        <v>16.7895</v>
      </c>
      <c r="L21" s="324">
        <v>2</v>
      </c>
      <c r="M21" s="272">
        <v>570</v>
      </c>
      <c r="N21" s="272">
        <v>396</v>
      </c>
      <c r="O21" s="271">
        <v>1</v>
      </c>
      <c r="P21" s="234">
        <f>IF(J21="PEŁNY",VLOOKUP(Wycena!$C$10,Wycena!$AA$2:$AC$60,3,0),IF(J21="SZUFLADA",VLOOKUP(Wycena!$C$10,Wycena!$AA$63:$AC$121,3,0),0))</f>
        <v>0</v>
      </c>
      <c r="Q21" s="337" t="s">
        <v>1244</v>
      </c>
      <c r="R21" s="282"/>
      <c r="S21" s="330"/>
      <c r="T21" s="271"/>
      <c r="U21" s="271"/>
      <c r="V21" s="271"/>
      <c r="W21" s="234">
        <f>IF(Q21="PEŁNY",VLOOKUP(Wycena!$C$10,Wycena!$AA$2:$AC$60,3,0),IF(Q21="SZUFLADA",VLOOKUP(Wycena!$C$10,Wycena!$AA$63:$AC$121,3,0),0))</f>
        <v>0</v>
      </c>
      <c r="X21" s="239">
        <f>IF(Wycena!$D$6&gt;1,(('Wycena frontów MDF'!D21*'Wycena frontów MDF'!H21)+('Wycena frontów MDF'!K21*'Wycena frontów MDF'!O21)+('Wycena frontów MDF'!R21*'Wycena frontów MDF'!V21)),0)</f>
        <v>35.977499999999999</v>
      </c>
      <c r="Z21" s="230">
        <f t="shared" si="1"/>
        <v>0.28116000000000002</v>
      </c>
      <c r="AA21" s="230">
        <f t="shared" si="2"/>
        <v>0</v>
      </c>
      <c r="AB21" s="230">
        <f t="shared" si="3"/>
        <v>0</v>
      </c>
      <c r="AC21" s="230">
        <f t="shared" si="4"/>
        <v>0</v>
      </c>
      <c r="AD21" s="240">
        <f>IF(Wycena!$C$10="ALASKA z uchwytem",((15*'Wycena frontów MDF'!H21)+(15*'Wycena frontów MDF'!O21)+(15*'Wycena frontów MDF'!V21)),IF(Wycena!$C$10="Kanion z uchwytem",((15*'Wycena frontów MDF'!H21)+(15*'Wycena frontów MDF'!O21)+(15*'Wycena frontów MDF'!V21)),IF(Wycena!$C$10="Sparta z uchwytem",((15*'Wycena frontów MDF'!H21)+(15*'Wycena frontów MDF'!O21)+(15*'Wycena frontów MDF'!V21)),0)))</f>
        <v>0</v>
      </c>
      <c r="AE21" s="241">
        <f>IF(Wycena!$C$10="VEGAS",((50*H21)+(50*O21)+(50*V21)),0)</f>
        <v>0</v>
      </c>
      <c r="AF21" s="230">
        <v>0</v>
      </c>
      <c r="AG21" s="320">
        <f t="shared" si="5"/>
        <v>0</v>
      </c>
      <c r="AH21" s="320">
        <f t="shared" si="6"/>
        <v>0</v>
      </c>
      <c r="AI21" s="320">
        <f t="shared" si="7"/>
        <v>0</v>
      </c>
      <c r="AJ21" s="320">
        <f t="shared" si="8"/>
        <v>0</v>
      </c>
      <c r="AK21" s="320">
        <f t="shared" si="9"/>
        <v>0</v>
      </c>
      <c r="AL21" s="320">
        <f t="shared" si="10"/>
        <v>0</v>
      </c>
      <c r="AM21" s="320">
        <f t="shared" si="11"/>
        <v>0</v>
      </c>
      <c r="AN21" s="320">
        <f t="shared" si="12"/>
        <v>0</v>
      </c>
      <c r="AO21" s="320">
        <f t="shared" si="13"/>
        <v>0</v>
      </c>
      <c r="AS21" s="240">
        <f>IF(Wycena!$D$6=2,(AA21+AB21+AC21+AD21+AE21+AG21+AH21+AI21+AJ21+AK21+AL21+AM21+AN21+AO21),IF(Wycena!$D$6=3,(AA21+AB21+AC21+AD21+AF21+AG21+AH21+AI21+AJ21+AK21+AL21+AM21+AN21+AO21),0))</f>
        <v>0</v>
      </c>
      <c r="AT21" s="240">
        <f t="shared" si="14"/>
        <v>35.977499999999999</v>
      </c>
    </row>
    <row r="22" spans="2:46" ht="15.75" thickBot="1">
      <c r="B22" s="244" t="s">
        <v>17</v>
      </c>
      <c r="C22" s="323" t="s">
        <v>1239</v>
      </c>
      <c r="D22" s="336">
        <f t="shared" si="0"/>
        <v>19.187999999999999</v>
      </c>
      <c r="E22" s="325">
        <v>1</v>
      </c>
      <c r="F22" s="272">
        <v>140</v>
      </c>
      <c r="G22" s="272">
        <v>446</v>
      </c>
      <c r="H22" s="271">
        <v>1</v>
      </c>
      <c r="I22" s="234">
        <f>IF(C22="PEŁNY",VLOOKUP(Wycena!$C$10,Wycena!$AA$2:$AC$60,3,0),IF(C22="SZUFLADA",VLOOKUP(Wycena!$C$10,Wycena!$AA$63:$AC$121,3,0),0))</f>
        <v>0</v>
      </c>
      <c r="J22" s="322" t="s">
        <v>1238</v>
      </c>
      <c r="K22" s="302">
        <f t="shared" si="15"/>
        <v>16.7895</v>
      </c>
      <c r="L22" s="324">
        <v>2</v>
      </c>
      <c r="M22" s="272">
        <v>570</v>
      </c>
      <c r="N22" s="272">
        <v>446</v>
      </c>
      <c r="O22" s="271">
        <v>1</v>
      </c>
      <c r="P22" s="234">
        <f>IF(J22="PEŁNY",VLOOKUP(Wycena!$C$10,Wycena!$AA$2:$AC$60,3,0),IF(J22="SZUFLADA",VLOOKUP(Wycena!$C$10,Wycena!$AA$63:$AC$121,3,0),0))</f>
        <v>0</v>
      </c>
      <c r="Q22" s="337" t="s">
        <v>1244</v>
      </c>
      <c r="R22" s="282"/>
      <c r="S22" s="330"/>
      <c r="T22" s="271"/>
      <c r="U22" s="271"/>
      <c r="V22" s="271"/>
      <c r="W22" s="234">
        <f>IF(Q22="PEŁNY",VLOOKUP(Wycena!$C$10,Wycena!$AA$2:$AC$60,3,0),IF(Q22="SZUFLADA",VLOOKUP(Wycena!$C$10,Wycena!$AA$63:$AC$121,3,0),0))</f>
        <v>0</v>
      </c>
      <c r="X22" s="239">
        <f>IF(Wycena!$D$6&gt;1,(('Wycena frontów MDF'!D22*'Wycena frontów MDF'!H22)+('Wycena frontów MDF'!K22*'Wycena frontów MDF'!O22)+('Wycena frontów MDF'!R22*'Wycena frontów MDF'!V22)),0)</f>
        <v>35.977499999999999</v>
      </c>
      <c r="Z22" s="230">
        <f t="shared" si="1"/>
        <v>0.31666</v>
      </c>
      <c r="AA22" s="230">
        <f t="shared" si="2"/>
        <v>0</v>
      </c>
      <c r="AB22" s="230">
        <f t="shared" si="3"/>
        <v>0</v>
      </c>
      <c r="AC22" s="230">
        <f t="shared" si="4"/>
        <v>0</v>
      </c>
      <c r="AD22" s="240">
        <f>IF(Wycena!$C$10="ALASKA z uchwytem",((15*'Wycena frontów MDF'!H22)+(15*'Wycena frontów MDF'!O22)+(15*'Wycena frontów MDF'!V22)),IF(Wycena!$C$10="Kanion z uchwytem",((15*'Wycena frontów MDF'!H22)+(15*'Wycena frontów MDF'!O22)+(15*'Wycena frontów MDF'!V22)),IF(Wycena!$C$10="Sparta z uchwytem",((15*'Wycena frontów MDF'!H22)+(15*'Wycena frontów MDF'!O22)+(15*'Wycena frontów MDF'!V22)),0)))</f>
        <v>0</v>
      </c>
      <c r="AE22" s="241">
        <f>IF(Wycena!$C$10="VEGAS",((50*H22)+(50*O22)+(50*V22)),0)</f>
        <v>0</v>
      </c>
      <c r="AF22" s="230">
        <v>0</v>
      </c>
      <c r="AG22" s="320">
        <f t="shared" si="5"/>
        <v>0</v>
      </c>
      <c r="AH22" s="320">
        <f t="shared" si="6"/>
        <v>0</v>
      </c>
      <c r="AI22" s="320">
        <f t="shared" si="7"/>
        <v>0</v>
      </c>
      <c r="AJ22" s="320">
        <f t="shared" si="8"/>
        <v>0</v>
      </c>
      <c r="AK22" s="320">
        <f t="shared" si="9"/>
        <v>0</v>
      </c>
      <c r="AL22" s="320">
        <f t="shared" si="10"/>
        <v>0</v>
      </c>
      <c r="AM22" s="320">
        <f t="shared" si="11"/>
        <v>0</v>
      </c>
      <c r="AN22" s="320">
        <f t="shared" si="12"/>
        <v>0</v>
      </c>
      <c r="AO22" s="320">
        <f t="shared" si="13"/>
        <v>0</v>
      </c>
      <c r="AS22" s="240">
        <f>IF(Wycena!$D$6=2,(AA22+AB22+AC22+AD22+AE22+AG22+AH22+AI22+AJ22+AK22+AL22+AM22+AN22+AO22),IF(Wycena!$D$6=3,(AA22+AB22+AC22+AD22+AF22+AG22+AH22+AI22+AJ22+AK22+AL22+AM22+AN22+AO22),0))</f>
        <v>0</v>
      </c>
      <c r="AT22" s="240">
        <f t="shared" si="14"/>
        <v>35.977499999999999</v>
      </c>
    </row>
    <row r="23" spans="2:46" ht="15.75" thickBot="1">
      <c r="B23" s="244" t="s">
        <v>18</v>
      </c>
      <c r="C23" s="323" t="s">
        <v>1239</v>
      </c>
      <c r="D23" s="336">
        <f t="shared" si="0"/>
        <v>19.187999999999999</v>
      </c>
      <c r="E23" s="325">
        <v>1</v>
      </c>
      <c r="F23" s="272">
        <v>140</v>
      </c>
      <c r="G23" s="272">
        <v>496</v>
      </c>
      <c r="H23" s="271">
        <v>1</v>
      </c>
      <c r="I23" s="234">
        <f>IF(C23="PEŁNY",VLOOKUP(Wycena!$C$10,Wycena!$AA$2:$AC$60,3,0),IF(C23="SZUFLADA",VLOOKUP(Wycena!$C$10,Wycena!$AA$63:$AC$121,3,0),0))</f>
        <v>0</v>
      </c>
      <c r="J23" s="322" t="s">
        <v>1238</v>
      </c>
      <c r="K23" s="302">
        <f t="shared" si="15"/>
        <v>16.7895</v>
      </c>
      <c r="L23" s="324">
        <v>2</v>
      </c>
      <c r="M23" s="272">
        <v>570</v>
      </c>
      <c r="N23" s="272">
        <v>496</v>
      </c>
      <c r="O23" s="271">
        <v>1</v>
      </c>
      <c r="P23" s="234">
        <f>IF(J23="PEŁNY",VLOOKUP(Wycena!$C$10,Wycena!$AA$2:$AC$60,3,0),IF(J23="SZUFLADA",VLOOKUP(Wycena!$C$10,Wycena!$AA$63:$AC$121,3,0),0))</f>
        <v>0</v>
      </c>
      <c r="Q23" s="337" t="s">
        <v>1244</v>
      </c>
      <c r="R23" s="282"/>
      <c r="S23" s="330"/>
      <c r="T23" s="271"/>
      <c r="U23" s="271"/>
      <c r="V23" s="271"/>
      <c r="W23" s="234">
        <f>IF(Q23="PEŁNY",VLOOKUP(Wycena!$C$10,Wycena!$AA$2:$AC$60,3,0),IF(Q23="SZUFLADA",VLOOKUP(Wycena!$C$10,Wycena!$AA$63:$AC$121,3,0),0))</f>
        <v>0</v>
      </c>
      <c r="X23" s="239">
        <f>IF(Wycena!$D$6&gt;1,(('Wycena frontów MDF'!D23*'Wycena frontów MDF'!H23)+('Wycena frontów MDF'!K23*'Wycena frontów MDF'!O23)+('Wycena frontów MDF'!R23*'Wycena frontów MDF'!V23)),0)</f>
        <v>35.977499999999999</v>
      </c>
      <c r="Z23" s="230">
        <f t="shared" si="1"/>
        <v>0.35215999999999997</v>
      </c>
      <c r="AA23" s="230">
        <f t="shared" si="2"/>
        <v>0</v>
      </c>
      <c r="AB23" s="230">
        <f t="shared" si="3"/>
        <v>0</v>
      </c>
      <c r="AC23" s="230">
        <f t="shared" si="4"/>
        <v>0</v>
      </c>
      <c r="AD23" s="240">
        <f>IF(Wycena!$C$10="ALASKA z uchwytem",((15*'Wycena frontów MDF'!H23)+(15*'Wycena frontów MDF'!O23)+(15*'Wycena frontów MDF'!V23)),IF(Wycena!$C$10="Kanion z uchwytem",((15*'Wycena frontów MDF'!H23)+(15*'Wycena frontów MDF'!O23)+(15*'Wycena frontów MDF'!V23)),IF(Wycena!$C$10="Sparta z uchwytem",((15*'Wycena frontów MDF'!H23)+(15*'Wycena frontów MDF'!O23)+(15*'Wycena frontów MDF'!V23)),0)))</f>
        <v>0</v>
      </c>
      <c r="AE23" s="241">
        <f>IF(Wycena!$C$10="VEGAS",((50*H23)+(50*O23)+(50*V23)),0)</f>
        <v>0</v>
      </c>
      <c r="AF23" s="230">
        <v>0</v>
      </c>
      <c r="AG23" s="320">
        <f t="shared" si="5"/>
        <v>0</v>
      </c>
      <c r="AH23" s="320">
        <f t="shared" si="6"/>
        <v>0</v>
      </c>
      <c r="AI23" s="320">
        <f t="shared" si="7"/>
        <v>0</v>
      </c>
      <c r="AJ23" s="320">
        <f t="shared" si="8"/>
        <v>0</v>
      </c>
      <c r="AK23" s="320">
        <f t="shared" si="9"/>
        <v>0</v>
      </c>
      <c r="AL23" s="320">
        <f t="shared" si="10"/>
        <v>0</v>
      </c>
      <c r="AM23" s="320">
        <f t="shared" si="11"/>
        <v>0</v>
      </c>
      <c r="AN23" s="320">
        <f t="shared" si="12"/>
        <v>0</v>
      </c>
      <c r="AO23" s="320">
        <f t="shared" si="13"/>
        <v>0</v>
      </c>
      <c r="AS23" s="240">
        <f>IF(Wycena!$D$6=2,(AA23+AB23+AC23+AD23+AE23+AG23+AH23+AI23+AJ23+AK23+AL23+AM23+AN23+AO23),IF(Wycena!$D$6=3,(AA23+AB23+AC23+AD23+AF23+AG23+AH23+AI23+AJ23+AK23+AL23+AM23+AN23+AO23),0))</f>
        <v>0</v>
      </c>
      <c r="AT23" s="240">
        <f t="shared" si="14"/>
        <v>35.977499999999999</v>
      </c>
    </row>
    <row r="24" spans="2:46" ht="15.75" thickBot="1">
      <c r="B24" s="244" t="s">
        <v>19</v>
      </c>
      <c r="C24" s="323" t="s">
        <v>1239</v>
      </c>
      <c r="D24" s="336">
        <f t="shared" si="0"/>
        <v>19.187999999999999</v>
      </c>
      <c r="E24" s="325">
        <v>1</v>
      </c>
      <c r="F24" s="272">
        <v>140</v>
      </c>
      <c r="G24" s="272">
        <v>596</v>
      </c>
      <c r="H24" s="271">
        <v>1</v>
      </c>
      <c r="I24" s="234">
        <f>IF(C24="PEŁNY",VLOOKUP(Wycena!$C$10,Wycena!$AA$2:$AC$60,3,0),IF(C24="SZUFLADA",VLOOKUP(Wycena!$C$10,Wycena!$AA$63:$AC$121,3,0),0))</f>
        <v>0</v>
      </c>
      <c r="J24" s="322" t="s">
        <v>1238</v>
      </c>
      <c r="K24" s="302">
        <f t="shared" si="15"/>
        <v>16.7895</v>
      </c>
      <c r="L24" s="324">
        <v>2</v>
      </c>
      <c r="M24" s="272">
        <v>570</v>
      </c>
      <c r="N24" s="272">
        <v>596</v>
      </c>
      <c r="O24" s="271">
        <v>1</v>
      </c>
      <c r="P24" s="234">
        <f>IF(J24="PEŁNY",VLOOKUP(Wycena!$C$10,Wycena!$AA$2:$AC$60,3,0),IF(J24="SZUFLADA",VLOOKUP(Wycena!$C$10,Wycena!$AA$63:$AC$121,3,0),0))</f>
        <v>0</v>
      </c>
      <c r="Q24" s="337" t="s">
        <v>1244</v>
      </c>
      <c r="R24" s="282"/>
      <c r="S24" s="330"/>
      <c r="T24" s="271"/>
      <c r="U24" s="271"/>
      <c r="V24" s="271"/>
      <c r="W24" s="234">
        <f>IF(Q24="PEŁNY",VLOOKUP(Wycena!$C$10,Wycena!$AA$2:$AC$60,3,0),IF(Q24="SZUFLADA",VLOOKUP(Wycena!$C$10,Wycena!$AA$63:$AC$121,3,0),0))</f>
        <v>0</v>
      </c>
      <c r="X24" s="239">
        <f>IF(Wycena!$D$6&gt;1,(('Wycena frontów MDF'!D24*'Wycena frontów MDF'!H24)+('Wycena frontów MDF'!K24*'Wycena frontów MDF'!O24)+('Wycena frontów MDF'!R24*'Wycena frontów MDF'!V24)),0)</f>
        <v>35.977499999999999</v>
      </c>
      <c r="Z24" s="230">
        <f t="shared" si="1"/>
        <v>0.42315999999999998</v>
      </c>
      <c r="AA24" s="230">
        <f t="shared" si="2"/>
        <v>0</v>
      </c>
      <c r="AB24" s="230">
        <f t="shared" si="3"/>
        <v>0</v>
      </c>
      <c r="AC24" s="230">
        <f t="shared" si="4"/>
        <v>0</v>
      </c>
      <c r="AD24" s="240">
        <f>IF(Wycena!$C$10="ALASKA z uchwytem",((15*'Wycena frontów MDF'!H24)+(15*'Wycena frontów MDF'!O24)+(15*'Wycena frontów MDF'!V24)),IF(Wycena!$C$10="Kanion z uchwytem",((15*'Wycena frontów MDF'!H24)+(15*'Wycena frontów MDF'!O24)+(15*'Wycena frontów MDF'!V24)),IF(Wycena!$C$10="Sparta z uchwytem",((15*'Wycena frontów MDF'!H24)+(15*'Wycena frontów MDF'!O24)+(15*'Wycena frontów MDF'!V24)),0)))</f>
        <v>0</v>
      </c>
      <c r="AE24" s="241">
        <f>IF(Wycena!$C$10="VEGAS",((50*H24)+(50*O24)+(50*V24)),0)</f>
        <v>0</v>
      </c>
      <c r="AF24" s="230">
        <v>0</v>
      </c>
      <c r="AG24" s="320">
        <f t="shared" si="5"/>
        <v>0</v>
      </c>
      <c r="AH24" s="320">
        <f t="shared" si="6"/>
        <v>0</v>
      </c>
      <c r="AI24" s="320">
        <f t="shared" si="7"/>
        <v>0</v>
      </c>
      <c r="AJ24" s="320">
        <f t="shared" si="8"/>
        <v>0</v>
      </c>
      <c r="AK24" s="320">
        <f t="shared" si="9"/>
        <v>0</v>
      </c>
      <c r="AL24" s="320">
        <f t="shared" si="10"/>
        <v>0</v>
      </c>
      <c r="AM24" s="320">
        <f t="shared" si="11"/>
        <v>0</v>
      </c>
      <c r="AN24" s="320">
        <f t="shared" si="12"/>
        <v>0</v>
      </c>
      <c r="AO24" s="320">
        <f t="shared" si="13"/>
        <v>0</v>
      </c>
      <c r="AS24" s="240">
        <f>IF(Wycena!$D$6=2,(AA24+AB24+AC24+AD24+AE24+AG24+AH24+AI24+AJ24+AK24+AL24+AM24+AN24+AO24),IF(Wycena!$D$6=3,(AA24+AB24+AC24+AD24+AF24+AG24+AH24+AI24+AJ24+AK24+AL24+AM24+AN24+AO24),0))</f>
        <v>0</v>
      </c>
      <c r="AT24" s="240">
        <f t="shared" si="14"/>
        <v>35.977499999999999</v>
      </c>
    </row>
    <row r="25" spans="2:46" ht="15.75" thickBot="1">
      <c r="B25" s="245" t="s">
        <v>20</v>
      </c>
      <c r="C25" s="323" t="s">
        <v>1239</v>
      </c>
      <c r="D25" s="336">
        <f t="shared" si="0"/>
        <v>19.187999999999999</v>
      </c>
      <c r="E25" s="325">
        <v>1</v>
      </c>
      <c r="F25" s="224">
        <v>140</v>
      </c>
      <c r="G25" s="224">
        <v>296</v>
      </c>
      <c r="H25" s="224">
        <v>1</v>
      </c>
      <c r="I25" s="234">
        <f>IF(C25="PEŁNY",VLOOKUP(Wycena!$C$10,Wycena!$AA$2:$AC$60,3,0),IF(C25="SZUFLADA",VLOOKUP(Wycena!$C$10,Wycena!$AA$63:$AC$121,3,0),0))</f>
        <v>0</v>
      </c>
      <c r="J25" s="322" t="s">
        <v>1238</v>
      </c>
      <c r="K25" s="302">
        <f t="shared" si="15"/>
        <v>16.7895</v>
      </c>
      <c r="L25" s="324">
        <v>2</v>
      </c>
      <c r="M25" s="224">
        <v>570</v>
      </c>
      <c r="N25" s="224">
        <v>296</v>
      </c>
      <c r="O25" s="224">
        <v>1</v>
      </c>
      <c r="P25" s="234">
        <f>IF(J25="PEŁNY",VLOOKUP(Wycena!$C$10,Wycena!$AA$2:$AC$60,3,0),IF(J25="SZUFLADA",VLOOKUP(Wycena!$C$10,Wycena!$AA$63:$AC$121,3,0),0))</f>
        <v>0</v>
      </c>
      <c r="Q25" s="337" t="s">
        <v>1244</v>
      </c>
      <c r="R25" s="276"/>
      <c r="S25" s="331"/>
      <c r="T25" s="224"/>
      <c r="U25" s="224"/>
      <c r="V25" s="224"/>
      <c r="W25" s="234">
        <f>IF(Q25="PEŁNY",VLOOKUP(Wycena!$C$10,Wycena!$AA$2:$AC$60,3,0),IF(Q25="SZUFLADA",VLOOKUP(Wycena!$C$10,Wycena!$AA$63:$AC$121,3,0),0))</f>
        <v>0</v>
      </c>
      <c r="X25" s="239">
        <f>IF(Wycena!$D$6&gt;1,(('Wycena frontów MDF'!D25*'Wycena frontów MDF'!H25)+('Wycena frontów MDF'!K25*'Wycena frontów MDF'!O25)+('Wycena frontów MDF'!R25*'Wycena frontów MDF'!V25)),0)</f>
        <v>35.977499999999999</v>
      </c>
      <c r="Z25" s="230">
        <f t="shared" si="1"/>
        <v>0.21015999999999999</v>
      </c>
      <c r="AA25" s="230">
        <f t="shared" si="2"/>
        <v>0</v>
      </c>
      <c r="AB25" s="230">
        <f t="shared" si="3"/>
        <v>0</v>
      </c>
      <c r="AC25" s="230">
        <f t="shared" si="4"/>
        <v>0</v>
      </c>
      <c r="AD25" s="240">
        <f>IF(Wycena!$C$10="ALASKA z uchwytem",((15*'Wycena frontów MDF'!H25)+(15*'Wycena frontów MDF'!O25)+(15*'Wycena frontów MDF'!V25)),IF(Wycena!$C$10="Kanion z uchwytem",((15*'Wycena frontów MDF'!H25)+(15*'Wycena frontów MDF'!O25)+(15*'Wycena frontów MDF'!V25)),IF(Wycena!$C$10="Sparta z uchwytem",((15*'Wycena frontów MDF'!H25)+(15*'Wycena frontów MDF'!O25)+(15*'Wycena frontów MDF'!V25)),0)))</f>
        <v>0</v>
      </c>
      <c r="AE25" s="241">
        <f>IF(Wycena!$C$10="VEGAS",((50*H25)+(50*O25)+(50*V25)),0)</f>
        <v>0</v>
      </c>
      <c r="AF25" s="230">
        <v>0</v>
      </c>
      <c r="AG25" s="320">
        <f t="shared" si="5"/>
        <v>0</v>
      </c>
      <c r="AH25" s="320">
        <f t="shared" si="6"/>
        <v>0</v>
      </c>
      <c r="AI25" s="320">
        <f t="shared" si="7"/>
        <v>0</v>
      </c>
      <c r="AJ25" s="320">
        <f t="shared" si="8"/>
        <v>0</v>
      </c>
      <c r="AK25" s="320">
        <f t="shared" si="9"/>
        <v>0</v>
      </c>
      <c r="AL25" s="320">
        <f t="shared" si="10"/>
        <v>0</v>
      </c>
      <c r="AM25" s="320">
        <f t="shared" si="11"/>
        <v>0</v>
      </c>
      <c r="AN25" s="320">
        <f t="shared" si="12"/>
        <v>0</v>
      </c>
      <c r="AO25" s="320">
        <f t="shared" si="13"/>
        <v>0</v>
      </c>
      <c r="AS25" s="240">
        <f>IF(Wycena!$D$6=2,(AA25+AB25+AC25+AD25+AE25+AG25+AH25+AI25+AJ25+AK25+AL25+AM25+AN25+AO25),IF(Wycena!$D$6=3,(AA25+AB25+AC25+AD25+AF25+AG25+AH25+AI25+AJ25+AK25+AL25+AM25+AN25+AO25),0))</f>
        <v>0</v>
      </c>
      <c r="AT25" s="240">
        <f t="shared" si="14"/>
        <v>35.977499999999999</v>
      </c>
    </row>
    <row r="26" spans="2:46" ht="15.75" thickBot="1">
      <c r="B26" s="245" t="s">
        <v>21</v>
      </c>
      <c r="C26" s="323" t="s">
        <v>1239</v>
      </c>
      <c r="D26" s="336">
        <f t="shared" si="0"/>
        <v>19.187999999999999</v>
      </c>
      <c r="E26" s="325">
        <v>1</v>
      </c>
      <c r="F26" s="224">
        <v>140</v>
      </c>
      <c r="G26" s="224">
        <v>396</v>
      </c>
      <c r="H26" s="224">
        <v>1</v>
      </c>
      <c r="I26" s="234">
        <f>IF(C26="PEŁNY",VLOOKUP(Wycena!$C$10,Wycena!$AA$2:$AC$60,3,0),IF(C26="SZUFLADA",VLOOKUP(Wycena!$C$10,Wycena!$AA$63:$AC$121,3,0),0))</f>
        <v>0</v>
      </c>
      <c r="J26" s="322" t="s">
        <v>1238</v>
      </c>
      <c r="K26" s="302">
        <f t="shared" si="15"/>
        <v>16.7895</v>
      </c>
      <c r="L26" s="324">
        <v>2</v>
      </c>
      <c r="M26" s="224">
        <v>570</v>
      </c>
      <c r="N26" s="224">
        <v>396</v>
      </c>
      <c r="O26" s="224">
        <v>1</v>
      </c>
      <c r="P26" s="234">
        <f>IF(J26="PEŁNY",VLOOKUP(Wycena!$C$10,Wycena!$AA$2:$AC$60,3,0),IF(J26="SZUFLADA",VLOOKUP(Wycena!$C$10,Wycena!$AA$63:$AC$121,3,0),0))</f>
        <v>0</v>
      </c>
      <c r="Q26" s="337" t="s">
        <v>1244</v>
      </c>
      <c r="R26" s="276"/>
      <c r="S26" s="331"/>
      <c r="T26" s="224"/>
      <c r="U26" s="224"/>
      <c r="V26" s="224"/>
      <c r="W26" s="234">
        <f>IF(Q26="PEŁNY",VLOOKUP(Wycena!$C$10,Wycena!$AA$2:$AC$60,3,0),IF(Q26="SZUFLADA",VLOOKUP(Wycena!$C$10,Wycena!$AA$63:$AC$121,3,0),0))</f>
        <v>0</v>
      </c>
      <c r="X26" s="239">
        <f>IF(Wycena!$D$6&gt;1,(('Wycena frontów MDF'!D26*'Wycena frontów MDF'!H26)+('Wycena frontów MDF'!K26*'Wycena frontów MDF'!O26)+('Wycena frontów MDF'!R26*'Wycena frontów MDF'!V26)),0)</f>
        <v>35.977499999999999</v>
      </c>
      <c r="Z26" s="230">
        <f t="shared" si="1"/>
        <v>0.28116000000000002</v>
      </c>
      <c r="AA26" s="230">
        <f t="shared" si="2"/>
        <v>0</v>
      </c>
      <c r="AB26" s="230">
        <f t="shared" si="3"/>
        <v>0</v>
      </c>
      <c r="AC26" s="230">
        <f t="shared" si="4"/>
        <v>0</v>
      </c>
      <c r="AD26" s="240">
        <f>IF(Wycena!$C$10="ALASKA z uchwytem",((15*'Wycena frontów MDF'!H26)+(15*'Wycena frontów MDF'!O26)+(15*'Wycena frontów MDF'!V26)),IF(Wycena!$C$10="Kanion z uchwytem",((15*'Wycena frontów MDF'!H26)+(15*'Wycena frontów MDF'!O26)+(15*'Wycena frontów MDF'!V26)),IF(Wycena!$C$10="Sparta z uchwytem",((15*'Wycena frontów MDF'!H26)+(15*'Wycena frontów MDF'!O26)+(15*'Wycena frontów MDF'!V26)),0)))</f>
        <v>0</v>
      </c>
      <c r="AE26" s="241">
        <f>IF(Wycena!$C$10="VEGAS",((50*H26)+(50*O26)+(50*V26)),0)</f>
        <v>0</v>
      </c>
      <c r="AF26" s="230">
        <v>0</v>
      </c>
      <c r="AG26" s="320">
        <f t="shared" si="5"/>
        <v>0</v>
      </c>
      <c r="AH26" s="320">
        <f t="shared" si="6"/>
        <v>0</v>
      </c>
      <c r="AI26" s="320">
        <f t="shared" si="7"/>
        <v>0</v>
      </c>
      <c r="AJ26" s="320">
        <f t="shared" si="8"/>
        <v>0</v>
      </c>
      <c r="AK26" s="320">
        <f t="shared" si="9"/>
        <v>0</v>
      </c>
      <c r="AL26" s="320">
        <f t="shared" si="10"/>
        <v>0</v>
      </c>
      <c r="AM26" s="320">
        <f t="shared" si="11"/>
        <v>0</v>
      </c>
      <c r="AN26" s="320">
        <f t="shared" si="12"/>
        <v>0</v>
      </c>
      <c r="AO26" s="320">
        <f t="shared" si="13"/>
        <v>0</v>
      </c>
      <c r="AS26" s="240">
        <f>IF(Wycena!$D$6=2,(AA26+AB26+AC26+AD26+AE26+AG26+AH26+AI26+AJ26+AK26+AL26+AM26+AN26+AO26),IF(Wycena!$D$6=3,(AA26+AB26+AC26+AD26+AF26+AG26+AH26+AI26+AJ26+AK26+AL26+AM26+AN26+AO26),0))</f>
        <v>0</v>
      </c>
      <c r="AT26" s="240">
        <f t="shared" si="14"/>
        <v>35.977499999999999</v>
      </c>
    </row>
    <row r="27" spans="2:46" ht="15.75" thickBot="1">
      <c r="B27" s="245" t="s">
        <v>22</v>
      </c>
      <c r="C27" s="323" t="s">
        <v>1239</v>
      </c>
      <c r="D27" s="336">
        <f t="shared" si="0"/>
        <v>19.187999999999999</v>
      </c>
      <c r="E27" s="325">
        <v>1</v>
      </c>
      <c r="F27" s="224">
        <v>140</v>
      </c>
      <c r="G27" s="224">
        <v>446</v>
      </c>
      <c r="H27" s="224">
        <v>1</v>
      </c>
      <c r="I27" s="234">
        <f>IF(C27="PEŁNY",VLOOKUP(Wycena!$C$10,Wycena!$AA$2:$AC$60,3,0),IF(C27="SZUFLADA",VLOOKUP(Wycena!$C$10,Wycena!$AA$63:$AC$121,3,0),0))</f>
        <v>0</v>
      </c>
      <c r="J27" s="322" t="s">
        <v>1238</v>
      </c>
      <c r="K27" s="302">
        <f t="shared" si="15"/>
        <v>16.7895</v>
      </c>
      <c r="L27" s="324">
        <v>2</v>
      </c>
      <c r="M27" s="224">
        <v>570</v>
      </c>
      <c r="N27" s="224">
        <v>446</v>
      </c>
      <c r="O27" s="224">
        <v>1</v>
      </c>
      <c r="P27" s="234">
        <f>IF(J27="PEŁNY",VLOOKUP(Wycena!$C$10,Wycena!$AA$2:$AC$60,3,0),IF(J27="SZUFLADA",VLOOKUP(Wycena!$C$10,Wycena!$AA$63:$AC$121,3,0),0))</f>
        <v>0</v>
      </c>
      <c r="Q27" s="337" t="s">
        <v>1244</v>
      </c>
      <c r="R27" s="276"/>
      <c r="S27" s="331"/>
      <c r="T27" s="224"/>
      <c r="U27" s="224"/>
      <c r="V27" s="224"/>
      <c r="W27" s="234">
        <f>IF(Q27="PEŁNY",VLOOKUP(Wycena!$C$10,Wycena!$AA$2:$AC$60,3,0),IF(Q27="SZUFLADA",VLOOKUP(Wycena!$C$10,Wycena!$AA$63:$AC$121,3,0),0))</f>
        <v>0</v>
      </c>
      <c r="X27" s="239">
        <f>IF(Wycena!$D$6&gt;1,(('Wycena frontów MDF'!D27*'Wycena frontów MDF'!H27)+('Wycena frontów MDF'!K27*'Wycena frontów MDF'!O27)+('Wycena frontów MDF'!R27*'Wycena frontów MDF'!V27)),0)</f>
        <v>35.977499999999999</v>
      </c>
      <c r="Z27" s="230">
        <f t="shared" si="1"/>
        <v>0.31666</v>
      </c>
      <c r="AA27" s="230">
        <f t="shared" si="2"/>
        <v>0</v>
      </c>
      <c r="AB27" s="230">
        <f t="shared" si="3"/>
        <v>0</v>
      </c>
      <c r="AC27" s="230">
        <f t="shared" si="4"/>
        <v>0</v>
      </c>
      <c r="AD27" s="240">
        <f>IF(Wycena!$C$10="ALASKA z uchwytem",((15*'Wycena frontów MDF'!H27)+(15*'Wycena frontów MDF'!O27)+(15*'Wycena frontów MDF'!V27)),IF(Wycena!$C$10="Kanion z uchwytem",((15*'Wycena frontów MDF'!H27)+(15*'Wycena frontów MDF'!O27)+(15*'Wycena frontów MDF'!V27)),IF(Wycena!$C$10="Sparta z uchwytem",((15*'Wycena frontów MDF'!H27)+(15*'Wycena frontów MDF'!O27)+(15*'Wycena frontów MDF'!V27)),0)))</f>
        <v>0</v>
      </c>
      <c r="AE27" s="241">
        <f>IF(Wycena!$C$10="VEGAS",((50*H27)+(50*O27)+(50*V27)),0)</f>
        <v>0</v>
      </c>
      <c r="AF27" s="230">
        <v>0</v>
      </c>
      <c r="AG27" s="320">
        <f t="shared" si="5"/>
        <v>0</v>
      </c>
      <c r="AH27" s="320">
        <f t="shared" si="6"/>
        <v>0</v>
      </c>
      <c r="AI27" s="320">
        <f t="shared" si="7"/>
        <v>0</v>
      </c>
      <c r="AJ27" s="320">
        <f t="shared" si="8"/>
        <v>0</v>
      </c>
      <c r="AK27" s="320">
        <f t="shared" si="9"/>
        <v>0</v>
      </c>
      <c r="AL27" s="320">
        <f t="shared" si="10"/>
        <v>0</v>
      </c>
      <c r="AM27" s="320">
        <f t="shared" si="11"/>
        <v>0</v>
      </c>
      <c r="AN27" s="320">
        <f t="shared" si="12"/>
        <v>0</v>
      </c>
      <c r="AO27" s="320">
        <f t="shared" si="13"/>
        <v>0</v>
      </c>
      <c r="AS27" s="240">
        <f>IF(Wycena!$D$6=2,(AA27+AB27+AC27+AD27+AE27+AG27+AH27+AI27+AJ27+AK27+AL27+AM27+AN27+AO27),IF(Wycena!$D$6=3,(AA27+AB27+AC27+AD27+AF27+AG27+AH27+AI27+AJ27+AK27+AL27+AM27+AN27+AO27),0))</f>
        <v>0</v>
      </c>
      <c r="AT27" s="240">
        <f t="shared" si="14"/>
        <v>35.977499999999999</v>
      </c>
    </row>
    <row r="28" spans="2:46" ht="15.75" thickBot="1">
      <c r="B28" s="245" t="s">
        <v>23</v>
      </c>
      <c r="C28" s="323" t="s">
        <v>1239</v>
      </c>
      <c r="D28" s="336">
        <f t="shared" si="0"/>
        <v>19.187999999999999</v>
      </c>
      <c r="E28" s="325">
        <v>1</v>
      </c>
      <c r="F28" s="224">
        <v>140</v>
      </c>
      <c r="G28" s="224">
        <v>496</v>
      </c>
      <c r="H28" s="224">
        <v>1</v>
      </c>
      <c r="I28" s="234">
        <f>IF(C28="PEŁNY",VLOOKUP(Wycena!$C$10,Wycena!$AA$2:$AC$60,3,0),IF(C28="SZUFLADA",VLOOKUP(Wycena!$C$10,Wycena!$AA$63:$AC$121,3,0),0))</f>
        <v>0</v>
      </c>
      <c r="J28" s="322" t="s">
        <v>1238</v>
      </c>
      <c r="K28" s="302">
        <f t="shared" si="15"/>
        <v>16.7895</v>
      </c>
      <c r="L28" s="324">
        <v>2</v>
      </c>
      <c r="M28" s="224">
        <v>570</v>
      </c>
      <c r="N28" s="224">
        <v>496</v>
      </c>
      <c r="O28" s="224">
        <v>1</v>
      </c>
      <c r="P28" s="234">
        <f>IF(J28="PEŁNY",VLOOKUP(Wycena!$C$10,Wycena!$AA$2:$AC$60,3,0),IF(J28="SZUFLADA",VLOOKUP(Wycena!$C$10,Wycena!$AA$63:$AC$121,3,0),0))</f>
        <v>0</v>
      </c>
      <c r="Q28" s="337" t="s">
        <v>1244</v>
      </c>
      <c r="R28" s="276"/>
      <c r="S28" s="331"/>
      <c r="T28" s="224"/>
      <c r="U28" s="224"/>
      <c r="V28" s="224"/>
      <c r="W28" s="234">
        <f>IF(Q28="PEŁNY",VLOOKUP(Wycena!$C$10,Wycena!$AA$2:$AC$60,3,0),IF(Q28="SZUFLADA",VLOOKUP(Wycena!$C$10,Wycena!$AA$63:$AC$121,3,0),0))</f>
        <v>0</v>
      </c>
      <c r="X28" s="239">
        <f>IF(Wycena!$D$6&gt;1,(('Wycena frontów MDF'!D28*'Wycena frontów MDF'!H28)+('Wycena frontów MDF'!K28*'Wycena frontów MDF'!O28)+('Wycena frontów MDF'!R28*'Wycena frontów MDF'!V28)),0)</f>
        <v>35.977499999999999</v>
      </c>
      <c r="Z28" s="230">
        <f t="shared" si="1"/>
        <v>0.35215999999999997</v>
      </c>
      <c r="AA28" s="230">
        <f t="shared" si="2"/>
        <v>0</v>
      </c>
      <c r="AB28" s="230">
        <f t="shared" si="3"/>
        <v>0</v>
      </c>
      <c r="AC28" s="230">
        <f t="shared" si="4"/>
        <v>0</v>
      </c>
      <c r="AD28" s="240">
        <f>IF(Wycena!$C$10="ALASKA z uchwytem",((15*'Wycena frontów MDF'!H28)+(15*'Wycena frontów MDF'!O28)+(15*'Wycena frontów MDF'!V28)),IF(Wycena!$C$10="Kanion z uchwytem",((15*'Wycena frontów MDF'!H28)+(15*'Wycena frontów MDF'!O28)+(15*'Wycena frontów MDF'!V28)),IF(Wycena!$C$10="Sparta z uchwytem",((15*'Wycena frontów MDF'!H28)+(15*'Wycena frontów MDF'!O28)+(15*'Wycena frontów MDF'!V28)),0)))</f>
        <v>0</v>
      </c>
      <c r="AE28" s="241">
        <f>IF(Wycena!$C$10="VEGAS",((50*H28)+(50*O28)+(50*V28)),0)</f>
        <v>0</v>
      </c>
      <c r="AF28" s="230">
        <v>0</v>
      </c>
      <c r="AG28" s="320">
        <f t="shared" si="5"/>
        <v>0</v>
      </c>
      <c r="AH28" s="320">
        <f t="shared" si="6"/>
        <v>0</v>
      </c>
      <c r="AI28" s="320">
        <f t="shared" si="7"/>
        <v>0</v>
      </c>
      <c r="AJ28" s="320">
        <f t="shared" si="8"/>
        <v>0</v>
      </c>
      <c r="AK28" s="320">
        <f t="shared" si="9"/>
        <v>0</v>
      </c>
      <c r="AL28" s="320">
        <f t="shared" si="10"/>
        <v>0</v>
      </c>
      <c r="AM28" s="320">
        <f t="shared" si="11"/>
        <v>0</v>
      </c>
      <c r="AN28" s="320">
        <f t="shared" si="12"/>
        <v>0</v>
      </c>
      <c r="AO28" s="320">
        <f t="shared" si="13"/>
        <v>0</v>
      </c>
      <c r="AS28" s="240">
        <f>IF(Wycena!$D$6=2,(AA28+AB28+AC28+AD28+AE28+AG28+AH28+AI28+AJ28+AK28+AL28+AM28+AN28+AO28),IF(Wycena!$D$6=3,(AA28+AB28+AC28+AD28+AF28+AG28+AH28+AI28+AJ28+AK28+AL28+AM28+AN28+AO28),0))</f>
        <v>0</v>
      </c>
      <c r="AT28" s="240">
        <f t="shared" si="14"/>
        <v>35.977499999999999</v>
      </c>
    </row>
    <row r="29" spans="2:46" ht="15.75" thickBot="1">
      <c r="B29" s="245" t="s">
        <v>24</v>
      </c>
      <c r="C29" s="323" t="s">
        <v>1239</v>
      </c>
      <c r="D29" s="336">
        <f t="shared" si="0"/>
        <v>19.187999999999999</v>
      </c>
      <c r="E29" s="325">
        <v>1</v>
      </c>
      <c r="F29" s="224">
        <v>140</v>
      </c>
      <c r="G29" s="224">
        <v>596</v>
      </c>
      <c r="H29" s="224">
        <v>1</v>
      </c>
      <c r="I29" s="234">
        <f>IF(C29="PEŁNY",VLOOKUP(Wycena!$C$10,Wycena!$AA$2:$AC$60,3,0),IF(C29="SZUFLADA",VLOOKUP(Wycena!$C$10,Wycena!$AA$63:$AC$121,3,0),0))</f>
        <v>0</v>
      </c>
      <c r="J29" s="322" t="s">
        <v>1238</v>
      </c>
      <c r="K29" s="302">
        <f t="shared" si="15"/>
        <v>16.7895</v>
      </c>
      <c r="L29" s="324">
        <v>2</v>
      </c>
      <c r="M29" s="224">
        <v>570</v>
      </c>
      <c r="N29" s="224">
        <v>596</v>
      </c>
      <c r="O29" s="224">
        <v>1</v>
      </c>
      <c r="P29" s="234">
        <f>IF(J29="PEŁNY",VLOOKUP(Wycena!$C$10,Wycena!$AA$2:$AC$60,3,0),IF(J29="SZUFLADA",VLOOKUP(Wycena!$C$10,Wycena!$AA$63:$AC$121,3,0),0))</f>
        <v>0</v>
      </c>
      <c r="Q29" s="337" t="s">
        <v>1244</v>
      </c>
      <c r="R29" s="276"/>
      <c r="S29" s="331"/>
      <c r="T29" s="224"/>
      <c r="U29" s="224"/>
      <c r="V29" s="224"/>
      <c r="W29" s="234">
        <f>IF(Q29="PEŁNY",VLOOKUP(Wycena!$C$10,Wycena!$AA$2:$AC$60,3,0),IF(Q29="SZUFLADA",VLOOKUP(Wycena!$C$10,Wycena!$AA$63:$AC$121,3,0),0))</f>
        <v>0</v>
      </c>
      <c r="X29" s="239">
        <f>IF(Wycena!$D$6&gt;1,(('Wycena frontów MDF'!D29*'Wycena frontów MDF'!H29)+('Wycena frontów MDF'!K29*'Wycena frontów MDF'!O29)+('Wycena frontów MDF'!R29*'Wycena frontów MDF'!V29)),0)</f>
        <v>35.977499999999999</v>
      </c>
      <c r="Z29" s="230">
        <f t="shared" si="1"/>
        <v>0.42315999999999998</v>
      </c>
      <c r="AA29" s="230">
        <f t="shared" si="2"/>
        <v>0</v>
      </c>
      <c r="AB29" s="230">
        <f t="shared" si="3"/>
        <v>0</v>
      </c>
      <c r="AC29" s="230">
        <f t="shared" si="4"/>
        <v>0</v>
      </c>
      <c r="AD29" s="240">
        <f>IF(Wycena!$C$10="ALASKA z uchwytem",((15*'Wycena frontów MDF'!H29)+(15*'Wycena frontów MDF'!O29)+(15*'Wycena frontów MDF'!V29)),IF(Wycena!$C$10="Kanion z uchwytem",((15*'Wycena frontów MDF'!H29)+(15*'Wycena frontów MDF'!O29)+(15*'Wycena frontów MDF'!V29)),IF(Wycena!$C$10="Sparta z uchwytem",((15*'Wycena frontów MDF'!H29)+(15*'Wycena frontów MDF'!O29)+(15*'Wycena frontów MDF'!V29)),0)))</f>
        <v>0</v>
      </c>
      <c r="AE29" s="241">
        <f>IF(Wycena!$C$10="VEGAS",((50*H29)+(50*O29)+(50*V29)),0)</f>
        <v>0</v>
      </c>
      <c r="AF29" s="230">
        <v>0</v>
      </c>
      <c r="AG29" s="320">
        <f t="shared" si="5"/>
        <v>0</v>
      </c>
      <c r="AH29" s="320">
        <f t="shared" si="6"/>
        <v>0</v>
      </c>
      <c r="AI29" s="320">
        <f t="shared" si="7"/>
        <v>0</v>
      </c>
      <c r="AJ29" s="320">
        <f t="shared" si="8"/>
        <v>0</v>
      </c>
      <c r="AK29" s="320">
        <f t="shared" si="9"/>
        <v>0</v>
      </c>
      <c r="AL29" s="320">
        <f t="shared" si="10"/>
        <v>0</v>
      </c>
      <c r="AM29" s="320">
        <f t="shared" si="11"/>
        <v>0</v>
      </c>
      <c r="AN29" s="320">
        <f t="shared" si="12"/>
        <v>0</v>
      </c>
      <c r="AO29" s="320">
        <f t="shared" si="13"/>
        <v>0</v>
      </c>
      <c r="AS29" s="240">
        <f>IF(Wycena!$D$6=2,(AA29+AB29+AC29+AD29+AE29+AG29+AH29+AI29+AJ29+AK29+AL29+AM29+AN29+AO29),IF(Wycena!$D$6=3,(AA29+AB29+AC29+AD29+AF29+AG29+AH29+AI29+AJ29+AK29+AL29+AM29+AN29+AO29),0))</f>
        <v>0</v>
      </c>
      <c r="AT29" s="240">
        <f t="shared" si="14"/>
        <v>35.977499999999999</v>
      </c>
    </row>
    <row r="30" spans="2:46" ht="15.75" thickBot="1">
      <c r="B30" s="246" t="s">
        <v>25</v>
      </c>
      <c r="C30" s="323" t="s">
        <v>1239</v>
      </c>
      <c r="D30" s="336">
        <f t="shared" si="0"/>
        <v>19.187999999999999</v>
      </c>
      <c r="E30" s="325">
        <v>1</v>
      </c>
      <c r="F30" s="224">
        <v>140</v>
      </c>
      <c r="G30" s="224">
        <v>296</v>
      </c>
      <c r="H30" s="224">
        <v>1</v>
      </c>
      <c r="I30" s="234">
        <f>IF(C30="PEŁNY",VLOOKUP(Wycena!$C$10,Wycena!$AA$2:$AC$60,3,0),IF(C30="SZUFLADA",VLOOKUP(Wycena!$C$10,Wycena!$AA$63:$AC$121,3,0),0))</f>
        <v>0</v>
      </c>
      <c r="J30" s="323" t="s">
        <v>1239</v>
      </c>
      <c r="K30" s="336">
        <f t="shared" si="15"/>
        <v>19.187999999999999</v>
      </c>
      <c r="L30" s="325">
        <v>1</v>
      </c>
      <c r="M30" s="224">
        <v>570</v>
      </c>
      <c r="N30" s="224">
        <v>296</v>
      </c>
      <c r="O30" s="224">
        <v>1</v>
      </c>
      <c r="P30" s="234">
        <f>IF(J30="PEŁNY",VLOOKUP(Wycena!$C$10,Wycena!$AA$2:$AC$60,3,0),IF(J30="SZUFLADA",VLOOKUP(Wycena!$C$10,Wycena!$AA$63:$AC$121,3,0),0))</f>
        <v>0</v>
      </c>
      <c r="Q30" s="337" t="s">
        <v>1244</v>
      </c>
      <c r="R30" s="276"/>
      <c r="S30" s="331"/>
      <c r="T30" s="224"/>
      <c r="U30" s="224"/>
      <c r="V30" s="224"/>
      <c r="W30" s="234">
        <f>IF(Q30="PEŁNY",VLOOKUP(Wycena!$C$10,Wycena!$AA$2:$AC$60,3,0),IF(Q30="SZUFLADA",VLOOKUP(Wycena!$C$10,Wycena!$AA$63:$AC$121,3,0),0))</f>
        <v>0</v>
      </c>
      <c r="X30" s="239">
        <f>IF(Wycena!$D$6&gt;1,(('Wycena frontów MDF'!D30*'Wycena frontów MDF'!H30)+('Wycena frontów MDF'!K30*'Wycena frontów MDF'!O30)+('Wycena frontów MDF'!R30*'Wycena frontów MDF'!V30)),0)</f>
        <v>38.375999999999998</v>
      </c>
      <c r="Z30" s="230">
        <f t="shared" si="1"/>
        <v>0.21015999999999999</v>
      </c>
      <c r="AA30" s="230">
        <f t="shared" si="2"/>
        <v>0</v>
      </c>
      <c r="AB30" s="230">
        <f t="shared" si="3"/>
        <v>0</v>
      </c>
      <c r="AC30" s="230">
        <f t="shared" si="4"/>
        <v>0</v>
      </c>
      <c r="AD30" s="240">
        <f>IF(Wycena!$C$10="ALASKA z uchwytem",((15*'Wycena frontów MDF'!H30)+(15*'Wycena frontów MDF'!O30)+(15*'Wycena frontów MDF'!V30)),IF(Wycena!$C$10="Kanion z uchwytem",((15*'Wycena frontów MDF'!H30)+(15*'Wycena frontów MDF'!O30)+(15*'Wycena frontów MDF'!V30)),IF(Wycena!$C$10="Sparta z uchwytem",((15*'Wycena frontów MDF'!H30)+(15*'Wycena frontów MDF'!O30)+(15*'Wycena frontów MDF'!V30)),0)))</f>
        <v>0</v>
      </c>
      <c r="AE30" s="241">
        <f>IF(Wycena!$C$10="VEGAS",((50*H30)+(50*O30)+(50*V30)),0)</f>
        <v>0</v>
      </c>
      <c r="AF30" s="230">
        <v>0</v>
      </c>
      <c r="AG30" s="320">
        <f t="shared" si="5"/>
        <v>0</v>
      </c>
      <c r="AH30" s="320">
        <f t="shared" si="6"/>
        <v>0</v>
      </c>
      <c r="AI30" s="320">
        <f t="shared" si="7"/>
        <v>0</v>
      </c>
      <c r="AJ30" s="320">
        <f t="shared" si="8"/>
        <v>0</v>
      </c>
      <c r="AK30" s="320">
        <f t="shared" si="9"/>
        <v>0</v>
      </c>
      <c r="AL30" s="320">
        <f t="shared" si="10"/>
        <v>0</v>
      </c>
      <c r="AM30" s="320">
        <f t="shared" si="11"/>
        <v>0</v>
      </c>
      <c r="AN30" s="320">
        <f t="shared" si="12"/>
        <v>0</v>
      </c>
      <c r="AO30" s="320">
        <f t="shared" si="13"/>
        <v>0</v>
      </c>
      <c r="AS30" s="240">
        <f>IF(Wycena!$D$6=2,(AA30+AB30+AC30+AD30+AE30+AG30+AH30+AI30+AJ30+AK30+AL30+AM30+AN30+AO30),IF(Wycena!$D$6=3,(AA30+AB30+AC30+AD30+AF30+AG30+AH30+AI30+AJ30+AK30+AL30+AM30+AN30+AO30),0))</f>
        <v>0</v>
      </c>
      <c r="AT30" s="240">
        <f t="shared" si="14"/>
        <v>38.375999999999998</v>
      </c>
    </row>
    <row r="31" spans="2:46" ht="15.75" thickBot="1">
      <c r="B31" s="246" t="s">
        <v>26</v>
      </c>
      <c r="C31" s="323" t="s">
        <v>1239</v>
      </c>
      <c r="D31" s="336">
        <f t="shared" si="0"/>
        <v>19.187999999999999</v>
      </c>
      <c r="E31" s="325">
        <v>1</v>
      </c>
      <c r="F31" s="224">
        <v>140</v>
      </c>
      <c r="G31" s="224">
        <v>396</v>
      </c>
      <c r="H31" s="224">
        <v>1</v>
      </c>
      <c r="I31" s="234">
        <f>IF(C31="PEŁNY",VLOOKUP(Wycena!$C$10,Wycena!$AA$2:$AC$60,3,0),IF(C31="SZUFLADA",VLOOKUP(Wycena!$C$10,Wycena!$AA$63:$AC$121,3,0),0))</f>
        <v>0</v>
      </c>
      <c r="J31" s="323" t="s">
        <v>1239</v>
      </c>
      <c r="K31" s="336">
        <f t="shared" si="15"/>
        <v>19.187999999999999</v>
      </c>
      <c r="L31" s="325">
        <v>1</v>
      </c>
      <c r="M31" s="224">
        <v>570</v>
      </c>
      <c r="N31" s="224">
        <v>396</v>
      </c>
      <c r="O31" s="224">
        <v>1</v>
      </c>
      <c r="P31" s="234">
        <f>IF(J31="PEŁNY",VLOOKUP(Wycena!$C$10,Wycena!$AA$2:$AC$60,3,0),IF(J31="SZUFLADA",VLOOKUP(Wycena!$C$10,Wycena!$AA$63:$AC$121,3,0),0))</f>
        <v>0</v>
      </c>
      <c r="Q31" s="337" t="s">
        <v>1244</v>
      </c>
      <c r="R31" s="276"/>
      <c r="S31" s="331"/>
      <c r="T31" s="224"/>
      <c r="U31" s="224"/>
      <c r="V31" s="224"/>
      <c r="W31" s="234">
        <f>IF(Q31="PEŁNY",VLOOKUP(Wycena!$C$10,Wycena!$AA$2:$AC$60,3,0),IF(Q31="SZUFLADA",VLOOKUP(Wycena!$C$10,Wycena!$AA$63:$AC$121,3,0),0))</f>
        <v>0</v>
      </c>
      <c r="X31" s="239">
        <f>IF(Wycena!$D$6&gt;1,(('Wycena frontów MDF'!D31*'Wycena frontów MDF'!H31)+('Wycena frontów MDF'!K31*'Wycena frontów MDF'!O31)+('Wycena frontów MDF'!R31*'Wycena frontów MDF'!V31)),0)</f>
        <v>38.375999999999998</v>
      </c>
      <c r="Z31" s="230">
        <f t="shared" si="1"/>
        <v>0.28116000000000002</v>
      </c>
      <c r="AA31" s="230">
        <f t="shared" si="2"/>
        <v>0</v>
      </c>
      <c r="AB31" s="230">
        <f t="shared" si="3"/>
        <v>0</v>
      </c>
      <c r="AC31" s="230">
        <f t="shared" si="4"/>
        <v>0</v>
      </c>
      <c r="AD31" s="240">
        <f>IF(Wycena!$C$10="ALASKA z uchwytem",((15*'Wycena frontów MDF'!H31)+(15*'Wycena frontów MDF'!O31)+(15*'Wycena frontów MDF'!V31)),IF(Wycena!$C$10="Kanion z uchwytem",((15*'Wycena frontów MDF'!H31)+(15*'Wycena frontów MDF'!O31)+(15*'Wycena frontów MDF'!V31)),IF(Wycena!$C$10="Sparta z uchwytem",((15*'Wycena frontów MDF'!H31)+(15*'Wycena frontów MDF'!O31)+(15*'Wycena frontów MDF'!V31)),0)))</f>
        <v>0</v>
      </c>
      <c r="AE31" s="241">
        <f>IF(Wycena!$C$10="VEGAS",((50*H31)+(50*O31)+(50*V31)),0)</f>
        <v>0</v>
      </c>
      <c r="AF31" s="230">
        <v>0</v>
      </c>
      <c r="AG31" s="320">
        <f t="shared" si="5"/>
        <v>0</v>
      </c>
      <c r="AH31" s="320">
        <f t="shared" si="6"/>
        <v>0</v>
      </c>
      <c r="AI31" s="320">
        <f t="shared" si="7"/>
        <v>0</v>
      </c>
      <c r="AJ31" s="320">
        <f t="shared" si="8"/>
        <v>0</v>
      </c>
      <c r="AK31" s="320">
        <f t="shared" si="9"/>
        <v>0</v>
      </c>
      <c r="AL31" s="320">
        <f t="shared" si="10"/>
        <v>0</v>
      </c>
      <c r="AM31" s="320">
        <f t="shared" si="11"/>
        <v>0</v>
      </c>
      <c r="AN31" s="320">
        <f t="shared" si="12"/>
        <v>0</v>
      </c>
      <c r="AO31" s="320">
        <f t="shared" si="13"/>
        <v>0</v>
      </c>
      <c r="AS31" s="240">
        <f>IF(Wycena!$D$6=2,(AA31+AB31+AC31+AD31+AE31+AG31+AH31+AI31+AJ31+AK31+AL31+AM31+AN31+AO31),IF(Wycena!$D$6=3,(AA31+AB31+AC31+AD31+AF31+AG31+AH31+AI31+AJ31+AK31+AL31+AM31+AN31+AO31),0))</f>
        <v>0</v>
      </c>
      <c r="AT31" s="240">
        <f t="shared" si="14"/>
        <v>38.375999999999998</v>
      </c>
    </row>
    <row r="32" spans="2:46" ht="15.75" thickBot="1">
      <c r="B32" s="246" t="s">
        <v>27</v>
      </c>
      <c r="C32" s="323" t="s">
        <v>1239</v>
      </c>
      <c r="D32" s="336">
        <f t="shared" si="0"/>
        <v>19.187999999999999</v>
      </c>
      <c r="E32" s="325">
        <v>1</v>
      </c>
      <c r="F32" s="224">
        <v>140</v>
      </c>
      <c r="G32" s="224">
        <v>446</v>
      </c>
      <c r="H32" s="224">
        <v>1</v>
      </c>
      <c r="I32" s="234">
        <f>IF(C32="PEŁNY",VLOOKUP(Wycena!$C$10,Wycena!$AA$2:$AC$60,3,0),IF(C32="SZUFLADA",VLOOKUP(Wycena!$C$10,Wycena!$AA$63:$AC$121,3,0),0))</f>
        <v>0</v>
      </c>
      <c r="J32" s="323" t="s">
        <v>1239</v>
      </c>
      <c r="K32" s="336">
        <f t="shared" si="15"/>
        <v>19.187999999999999</v>
      </c>
      <c r="L32" s="325">
        <v>1</v>
      </c>
      <c r="M32" s="224">
        <v>570</v>
      </c>
      <c r="N32" s="224">
        <v>446</v>
      </c>
      <c r="O32" s="224">
        <v>1</v>
      </c>
      <c r="P32" s="234">
        <f>IF(J32="PEŁNY",VLOOKUP(Wycena!$C$10,Wycena!$AA$2:$AC$60,3,0),IF(J32="SZUFLADA",VLOOKUP(Wycena!$C$10,Wycena!$AA$63:$AC$121,3,0),0))</f>
        <v>0</v>
      </c>
      <c r="Q32" s="337" t="s">
        <v>1244</v>
      </c>
      <c r="R32" s="276"/>
      <c r="S32" s="331"/>
      <c r="T32" s="224"/>
      <c r="U32" s="224"/>
      <c r="V32" s="224"/>
      <c r="W32" s="234">
        <f>IF(Q32="PEŁNY",VLOOKUP(Wycena!$C$10,Wycena!$AA$2:$AC$60,3,0),IF(Q32="SZUFLADA",VLOOKUP(Wycena!$C$10,Wycena!$AA$63:$AC$121,3,0),0))</f>
        <v>0</v>
      </c>
      <c r="X32" s="239">
        <f>IF(Wycena!$D$6&gt;1,(('Wycena frontów MDF'!D32*'Wycena frontów MDF'!H32)+('Wycena frontów MDF'!K32*'Wycena frontów MDF'!O32)+('Wycena frontów MDF'!R32*'Wycena frontów MDF'!V32)),0)</f>
        <v>38.375999999999998</v>
      </c>
      <c r="Z32" s="230">
        <f t="shared" si="1"/>
        <v>0.31666</v>
      </c>
      <c r="AA32" s="230">
        <f t="shared" si="2"/>
        <v>0</v>
      </c>
      <c r="AB32" s="230">
        <f t="shared" si="3"/>
        <v>0</v>
      </c>
      <c r="AC32" s="230">
        <f t="shared" si="4"/>
        <v>0</v>
      </c>
      <c r="AD32" s="240">
        <f>IF(Wycena!$C$10="ALASKA z uchwytem",((15*'Wycena frontów MDF'!H32)+(15*'Wycena frontów MDF'!O32)+(15*'Wycena frontów MDF'!V32)),IF(Wycena!$C$10="Kanion z uchwytem",((15*'Wycena frontów MDF'!H32)+(15*'Wycena frontów MDF'!O32)+(15*'Wycena frontów MDF'!V32)),IF(Wycena!$C$10="Sparta z uchwytem",((15*'Wycena frontów MDF'!H32)+(15*'Wycena frontów MDF'!O32)+(15*'Wycena frontów MDF'!V32)),0)))</f>
        <v>0</v>
      </c>
      <c r="AE32" s="241">
        <f>IF(Wycena!$C$10="VEGAS",((50*H32)+(50*O32)+(50*V32)),0)</f>
        <v>0</v>
      </c>
      <c r="AF32" s="230">
        <v>0</v>
      </c>
      <c r="AG32" s="320">
        <f t="shared" si="5"/>
        <v>0</v>
      </c>
      <c r="AH32" s="320">
        <f t="shared" si="6"/>
        <v>0</v>
      </c>
      <c r="AI32" s="320">
        <f t="shared" si="7"/>
        <v>0</v>
      </c>
      <c r="AJ32" s="320">
        <f t="shared" si="8"/>
        <v>0</v>
      </c>
      <c r="AK32" s="320">
        <f t="shared" si="9"/>
        <v>0</v>
      </c>
      <c r="AL32" s="320">
        <f t="shared" si="10"/>
        <v>0</v>
      </c>
      <c r="AM32" s="320">
        <f t="shared" si="11"/>
        <v>0</v>
      </c>
      <c r="AN32" s="320">
        <f t="shared" si="12"/>
        <v>0</v>
      </c>
      <c r="AO32" s="320">
        <f t="shared" si="13"/>
        <v>0</v>
      </c>
      <c r="AS32" s="240">
        <f>IF(Wycena!$D$6=2,(AA32+AB32+AC32+AD32+AE32+AG32+AH32+AI32+AJ32+AK32+AL32+AM32+AN32+AO32),IF(Wycena!$D$6=3,(AA32+AB32+AC32+AD32+AF32+AG32+AH32+AI32+AJ32+AK32+AL32+AM32+AN32+AO32),0))</f>
        <v>0</v>
      </c>
      <c r="AT32" s="240">
        <f t="shared" si="14"/>
        <v>38.375999999999998</v>
      </c>
    </row>
    <row r="33" spans="2:46" ht="15.75" thickBot="1">
      <c r="B33" s="246" t="s">
        <v>28</v>
      </c>
      <c r="C33" s="323" t="s">
        <v>1239</v>
      </c>
      <c r="D33" s="336">
        <f t="shared" si="0"/>
        <v>19.187999999999999</v>
      </c>
      <c r="E33" s="325">
        <v>1</v>
      </c>
      <c r="F33" s="224">
        <v>140</v>
      </c>
      <c r="G33" s="224">
        <v>496</v>
      </c>
      <c r="H33" s="224">
        <v>1</v>
      </c>
      <c r="I33" s="234">
        <f>IF(C33="PEŁNY",VLOOKUP(Wycena!$C$10,Wycena!$AA$2:$AC$60,3,0),IF(C33="SZUFLADA",VLOOKUP(Wycena!$C$10,Wycena!$AA$63:$AC$121,3,0),0))</f>
        <v>0</v>
      </c>
      <c r="J33" s="323" t="s">
        <v>1239</v>
      </c>
      <c r="K33" s="336">
        <f t="shared" si="15"/>
        <v>19.187999999999999</v>
      </c>
      <c r="L33" s="325">
        <v>1</v>
      </c>
      <c r="M33" s="224">
        <v>570</v>
      </c>
      <c r="N33" s="224">
        <v>496</v>
      </c>
      <c r="O33" s="224">
        <v>1</v>
      </c>
      <c r="P33" s="234">
        <f>IF(J33="PEŁNY",VLOOKUP(Wycena!$C$10,Wycena!$AA$2:$AC$60,3,0),IF(J33="SZUFLADA",VLOOKUP(Wycena!$C$10,Wycena!$AA$63:$AC$121,3,0),0))</f>
        <v>0</v>
      </c>
      <c r="Q33" s="337" t="s">
        <v>1244</v>
      </c>
      <c r="R33" s="276"/>
      <c r="S33" s="331"/>
      <c r="T33" s="224"/>
      <c r="U33" s="224"/>
      <c r="V33" s="224"/>
      <c r="W33" s="234">
        <f>IF(Q33="PEŁNY",VLOOKUP(Wycena!$C$10,Wycena!$AA$2:$AC$60,3,0),IF(Q33="SZUFLADA",VLOOKUP(Wycena!$C$10,Wycena!$AA$63:$AC$121,3,0),0))</f>
        <v>0</v>
      </c>
      <c r="X33" s="239">
        <f>IF(Wycena!$D$6&gt;1,(('Wycena frontów MDF'!D33*'Wycena frontów MDF'!H33)+('Wycena frontów MDF'!K33*'Wycena frontów MDF'!O33)+('Wycena frontów MDF'!R33*'Wycena frontów MDF'!V33)),0)</f>
        <v>38.375999999999998</v>
      </c>
      <c r="Z33" s="230">
        <f t="shared" si="1"/>
        <v>0.35215999999999997</v>
      </c>
      <c r="AA33" s="230">
        <f t="shared" si="2"/>
        <v>0</v>
      </c>
      <c r="AB33" s="230">
        <f t="shared" si="3"/>
        <v>0</v>
      </c>
      <c r="AC33" s="230">
        <f t="shared" si="4"/>
        <v>0</v>
      </c>
      <c r="AD33" s="240">
        <f>IF(Wycena!$C$10="ALASKA z uchwytem",((15*'Wycena frontów MDF'!H33)+(15*'Wycena frontów MDF'!O33)+(15*'Wycena frontów MDF'!V33)),IF(Wycena!$C$10="Kanion z uchwytem",((15*'Wycena frontów MDF'!H33)+(15*'Wycena frontów MDF'!O33)+(15*'Wycena frontów MDF'!V33)),IF(Wycena!$C$10="Sparta z uchwytem",((15*'Wycena frontów MDF'!H33)+(15*'Wycena frontów MDF'!O33)+(15*'Wycena frontów MDF'!V33)),0)))</f>
        <v>0</v>
      </c>
      <c r="AE33" s="241">
        <f>IF(Wycena!$C$10="VEGAS",((50*H33)+(50*O33)+(50*V33)),0)</f>
        <v>0</v>
      </c>
      <c r="AF33" s="230">
        <v>0</v>
      </c>
      <c r="AG33" s="320">
        <f t="shared" si="5"/>
        <v>0</v>
      </c>
      <c r="AH33" s="320">
        <f t="shared" si="6"/>
        <v>0</v>
      </c>
      <c r="AI33" s="320">
        <f t="shared" si="7"/>
        <v>0</v>
      </c>
      <c r="AJ33" s="320">
        <f t="shared" si="8"/>
        <v>0</v>
      </c>
      <c r="AK33" s="320">
        <f t="shared" si="9"/>
        <v>0</v>
      </c>
      <c r="AL33" s="320">
        <f t="shared" si="10"/>
        <v>0</v>
      </c>
      <c r="AM33" s="320">
        <f t="shared" si="11"/>
        <v>0</v>
      </c>
      <c r="AN33" s="320">
        <f t="shared" si="12"/>
        <v>0</v>
      </c>
      <c r="AO33" s="320">
        <f t="shared" si="13"/>
        <v>0</v>
      </c>
      <c r="AS33" s="240">
        <f>IF(Wycena!$D$6=2,(AA33+AB33+AC33+AD33+AE33+AG33+AH33+AI33+AJ33+AK33+AL33+AM33+AN33+AO33),IF(Wycena!$D$6=3,(AA33+AB33+AC33+AD33+AF33+AG33+AH33+AI33+AJ33+AK33+AL33+AM33+AN33+AO33),0))</f>
        <v>0</v>
      </c>
      <c r="AT33" s="240">
        <f t="shared" si="14"/>
        <v>38.375999999999998</v>
      </c>
    </row>
    <row r="34" spans="2:46" ht="15.75" thickBot="1">
      <c r="B34" s="246" t="s">
        <v>29</v>
      </c>
      <c r="C34" s="323" t="s">
        <v>1239</v>
      </c>
      <c r="D34" s="336">
        <f t="shared" si="0"/>
        <v>19.187999999999999</v>
      </c>
      <c r="E34" s="325">
        <v>1</v>
      </c>
      <c r="F34" s="224">
        <v>140</v>
      </c>
      <c r="G34" s="224">
        <v>596</v>
      </c>
      <c r="H34" s="224">
        <v>1</v>
      </c>
      <c r="I34" s="234">
        <f>IF(C34="PEŁNY",VLOOKUP(Wycena!$C$10,Wycena!$AA$2:$AC$60,3,0),IF(C34="SZUFLADA",VLOOKUP(Wycena!$C$10,Wycena!$AA$63:$AC$121,3,0),0))</f>
        <v>0</v>
      </c>
      <c r="J34" s="323" t="s">
        <v>1239</v>
      </c>
      <c r="K34" s="336">
        <f t="shared" si="15"/>
        <v>19.187999999999999</v>
      </c>
      <c r="L34" s="325">
        <v>1</v>
      </c>
      <c r="M34" s="224">
        <v>570</v>
      </c>
      <c r="N34" s="224">
        <v>596</v>
      </c>
      <c r="O34" s="224">
        <v>1</v>
      </c>
      <c r="P34" s="234">
        <f>IF(J34="PEŁNY",VLOOKUP(Wycena!$C$10,Wycena!$AA$2:$AC$60,3,0),IF(J34="SZUFLADA",VLOOKUP(Wycena!$C$10,Wycena!$AA$63:$AC$121,3,0),0))</f>
        <v>0</v>
      </c>
      <c r="Q34" s="337" t="s">
        <v>1244</v>
      </c>
      <c r="R34" s="276"/>
      <c r="S34" s="331"/>
      <c r="T34" s="224"/>
      <c r="U34" s="224"/>
      <c r="V34" s="224"/>
      <c r="W34" s="234">
        <f>IF(Q34="PEŁNY",VLOOKUP(Wycena!$C$10,Wycena!$AA$2:$AC$60,3,0),IF(Q34="SZUFLADA",VLOOKUP(Wycena!$C$10,Wycena!$AA$63:$AC$121,3,0),0))</f>
        <v>0</v>
      </c>
      <c r="X34" s="239">
        <f>IF(Wycena!$D$6&gt;1,(('Wycena frontów MDF'!D34*'Wycena frontów MDF'!H34)+('Wycena frontów MDF'!K34*'Wycena frontów MDF'!O34)+('Wycena frontów MDF'!R34*'Wycena frontów MDF'!V34)),0)</f>
        <v>38.375999999999998</v>
      </c>
      <c r="Z34" s="230">
        <f t="shared" si="1"/>
        <v>0.42315999999999998</v>
      </c>
      <c r="AA34" s="230">
        <f t="shared" si="2"/>
        <v>0</v>
      </c>
      <c r="AB34" s="230">
        <f t="shared" si="3"/>
        <v>0</v>
      </c>
      <c r="AC34" s="230">
        <f t="shared" si="4"/>
        <v>0</v>
      </c>
      <c r="AD34" s="240">
        <f>IF(Wycena!$C$10="ALASKA z uchwytem",((15*'Wycena frontów MDF'!H34)+(15*'Wycena frontów MDF'!O34)+(15*'Wycena frontów MDF'!V34)),IF(Wycena!$C$10="Kanion z uchwytem",((15*'Wycena frontów MDF'!H34)+(15*'Wycena frontów MDF'!O34)+(15*'Wycena frontów MDF'!V34)),IF(Wycena!$C$10="Sparta z uchwytem",((15*'Wycena frontów MDF'!H34)+(15*'Wycena frontów MDF'!O34)+(15*'Wycena frontów MDF'!V34)),0)))</f>
        <v>0</v>
      </c>
      <c r="AE34" s="241">
        <f>IF(Wycena!$C$10="VEGAS",((50*H34)+(50*O34)+(50*V34)),0)</f>
        <v>0</v>
      </c>
      <c r="AF34" s="230">
        <v>0</v>
      </c>
      <c r="AG34" s="320">
        <f t="shared" si="5"/>
        <v>0</v>
      </c>
      <c r="AH34" s="320">
        <f t="shared" si="6"/>
        <v>0</v>
      </c>
      <c r="AI34" s="320">
        <f t="shared" si="7"/>
        <v>0</v>
      </c>
      <c r="AJ34" s="320">
        <f t="shared" si="8"/>
        <v>0</v>
      </c>
      <c r="AK34" s="320">
        <f t="shared" si="9"/>
        <v>0</v>
      </c>
      <c r="AL34" s="320">
        <f t="shared" si="10"/>
        <v>0</v>
      </c>
      <c r="AM34" s="320">
        <f t="shared" si="11"/>
        <v>0</v>
      </c>
      <c r="AN34" s="320">
        <f t="shared" si="12"/>
        <v>0</v>
      </c>
      <c r="AO34" s="320">
        <f t="shared" si="13"/>
        <v>0</v>
      </c>
      <c r="AS34" s="240">
        <f>IF(Wycena!$D$6=2,(AA34+AB34+AC34+AD34+AE34+AG34+AH34+AI34+AJ34+AK34+AL34+AM34+AN34+AO34),IF(Wycena!$D$6=3,(AA34+AB34+AC34+AD34+AF34+AG34+AH34+AI34+AJ34+AK34+AL34+AM34+AN34+AO34),0))</f>
        <v>0</v>
      </c>
      <c r="AT34" s="240">
        <f t="shared" si="14"/>
        <v>38.375999999999998</v>
      </c>
    </row>
    <row r="35" spans="2:46" ht="15.75" thickBot="1">
      <c r="B35" s="244" t="s">
        <v>30</v>
      </c>
      <c r="C35" s="323" t="s">
        <v>1239</v>
      </c>
      <c r="D35" s="336">
        <f t="shared" si="0"/>
        <v>19.187999999999999</v>
      </c>
      <c r="E35" s="325">
        <v>1</v>
      </c>
      <c r="F35" s="272">
        <v>140</v>
      </c>
      <c r="G35" s="272">
        <v>596</v>
      </c>
      <c r="H35" s="271">
        <v>1</v>
      </c>
      <c r="I35" s="234">
        <f>IF(C35="PEŁNY",VLOOKUP(Wycena!$C$10,Wycena!$AA$2:$AC$60,3,0),IF(C35="SZUFLADA",VLOOKUP(Wycena!$C$10,Wycena!$AA$63:$AC$121,3,0),0))</f>
        <v>0</v>
      </c>
      <c r="J35" s="322" t="s">
        <v>1238</v>
      </c>
      <c r="K35" s="302">
        <f t="shared" si="15"/>
        <v>16.7895</v>
      </c>
      <c r="L35" s="324">
        <v>2</v>
      </c>
      <c r="M35" s="272">
        <v>570</v>
      </c>
      <c r="N35" s="272">
        <v>296</v>
      </c>
      <c r="O35" s="271">
        <v>2</v>
      </c>
      <c r="P35" s="234">
        <f>IF(J35="PEŁNY",VLOOKUP(Wycena!$C$10,Wycena!$AA$2:$AC$60,3,0),IF(J35="SZUFLADA",VLOOKUP(Wycena!$C$10,Wycena!$AA$63:$AC$121,3,0),0))</f>
        <v>0</v>
      </c>
      <c r="Q35" s="337" t="s">
        <v>1244</v>
      </c>
      <c r="R35" s="282"/>
      <c r="S35" s="330"/>
      <c r="T35" s="271"/>
      <c r="U35" s="271"/>
      <c r="V35" s="271"/>
      <c r="W35" s="234">
        <f>IF(Q35="PEŁNY",VLOOKUP(Wycena!$C$10,Wycena!$AA$2:$AC$60,3,0),IF(Q35="SZUFLADA",VLOOKUP(Wycena!$C$10,Wycena!$AA$63:$AC$121,3,0),0))</f>
        <v>0</v>
      </c>
      <c r="X35" s="239">
        <f>IF(Wycena!$D$6&gt;1,(('Wycena frontów MDF'!D35*'Wycena frontów MDF'!H35)+('Wycena frontów MDF'!K35*'Wycena frontów MDF'!O35)+('Wycena frontów MDF'!R35*'Wycena frontów MDF'!V35)),0)</f>
        <v>52.766999999999996</v>
      </c>
      <c r="Z35" s="230">
        <f t="shared" si="1"/>
        <v>0.42087999999999998</v>
      </c>
      <c r="AA35" s="230">
        <f t="shared" si="2"/>
        <v>0</v>
      </c>
      <c r="AB35" s="230">
        <f t="shared" si="3"/>
        <v>0</v>
      </c>
      <c r="AC35" s="230">
        <f t="shared" si="4"/>
        <v>0</v>
      </c>
      <c r="AD35" s="240">
        <f>IF(Wycena!$C$10="ALASKA z uchwytem",((15*'Wycena frontów MDF'!H35)+(15*'Wycena frontów MDF'!O35)+(15*'Wycena frontów MDF'!V35)),IF(Wycena!$C$10="Kanion z uchwytem",((15*'Wycena frontów MDF'!H35)+(15*'Wycena frontów MDF'!O35)+(15*'Wycena frontów MDF'!V35)),IF(Wycena!$C$10="Sparta z uchwytem",((15*'Wycena frontów MDF'!H35)+(15*'Wycena frontów MDF'!O35)+(15*'Wycena frontów MDF'!V35)),0)))</f>
        <v>0</v>
      </c>
      <c r="AE35" s="241">
        <f>IF(Wycena!$C$10="VEGAS",((50*H35)+(50*O35)+(50*V35)),0)</f>
        <v>0</v>
      </c>
      <c r="AF35" s="230">
        <v>0</v>
      </c>
      <c r="AG35" s="320">
        <f t="shared" si="5"/>
        <v>0</v>
      </c>
      <c r="AH35" s="320">
        <f t="shared" si="6"/>
        <v>0</v>
      </c>
      <c r="AI35" s="320">
        <f t="shared" si="7"/>
        <v>0</v>
      </c>
      <c r="AJ35" s="320">
        <f t="shared" si="8"/>
        <v>0</v>
      </c>
      <c r="AK35" s="320">
        <f t="shared" si="9"/>
        <v>0</v>
      </c>
      <c r="AL35" s="320">
        <f t="shared" si="10"/>
        <v>0</v>
      </c>
      <c r="AM35" s="320">
        <f t="shared" si="11"/>
        <v>0</v>
      </c>
      <c r="AN35" s="320">
        <f t="shared" si="12"/>
        <v>0</v>
      </c>
      <c r="AO35" s="320">
        <f t="shared" si="13"/>
        <v>0</v>
      </c>
      <c r="AS35" s="240">
        <f>IF(Wycena!$D$6=2,(AA35+AB35+AC35+AD35+AE35+AG35+AH35+AI35+AJ35+AK35+AL35+AM35+AN35+AO35),IF(Wycena!$D$6=3,(AA35+AB35+AC35+AD35+AF35+AG35+AH35+AI35+AJ35+AK35+AL35+AM35+AN35+AO35),0))</f>
        <v>0</v>
      </c>
      <c r="AT35" s="240">
        <f t="shared" si="14"/>
        <v>52.766999999999996</v>
      </c>
    </row>
    <row r="36" spans="2:46" ht="15.75" thickBot="1">
      <c r="B36" s="244" t="s">
        <v>31</v>
      </c>
      <c r="C36" s="323" t="s">
        <v>1239</v>
      </c>
      <c r="D36" s="336">
        <f t="shared" si="0"/>
        <v>19.187999999999999</v>
      </c>
      <c r="E36" s="325">
        <v>1</v>
      </c>
      <c r="F36" s="272">
        <v>140</v>
      </c>
      <c r="G36" s="272">
        <v>696</v>
      </c>
      <c r="H36" s="271">
        <v>1</v>
      </c>
      <c r="I36" s="234">
        <f>IF(C36="PEŁNY",VLOOKUP(Wycena!$C$10,Wycena!$AA$2:$AC$60,3,0),IF(C36="SZUFLADA",VLOOKUP(Wycena!$C$10,Wycena!$AA$63:$AC$121,3,0),0))</f>
        <v>0</v>
      </c>
      <c r="J36" s="322" t="s">
        <v>1238</v>
      </c>
      <c r="K36" s="302">
        <f t="shared" si="15"/>
        <v>16.7895</v>
      </c>
      <c r="L36" s="324">
        <v>2</v>
      </c>
      <c r="M36" s="272">
        <v>570</v>
      </c>
      <c r="N36" s="272">
        <v>346</v>
      </c>
      <c r="O36" s="271">
        <v>2</v>
      </c>
      <c r="P36" s="234">
        <f>IF(J36="PEŁNY",VLOOKUP(Wycena!$C$10,Wycena!$AA$2:$AC$60,3,0),IF(J36="SZUFLADA",VLOOKUP(Wycena!$C$10,Wycena!$AA$63:$AC$121,3,0),0))</f>
        <v>0</v>
      </c>
      <c r="Q36" s="337" t="s">
        <v>1244</v>
      </c>
      <c r="R36" s="282"/>
      <c r="S36" s="330"/>
      <c r="T36" s="271"/>
      <c r="U36" s="271"/>
      <c r="V36" s="271"/>
      <c r="W36" s="234">
        <f>IF(Q36="PEŁNY",VLOOKUP(Wycena!$C$10,Wycena!$AA$2:$AC$60,3,0),IF(Q36="SZUFLADA",VLOOKUP(Wycena!$C$10,Wycena!$AA$63:$AC$121,3,0),0))</f>
        <v>0</v>
      </c>
      <c r="X36" s="239">
        <f>IF(Wycena!$D$6&gt;1,(('Wycena frontów MDF'!D36*'Wycena frontów MDF'!H36)+('Wycena frontów MDF'!K36*'Wycena frontów MDF'!O36)+('Wycena frontów MDF'!R36*'Wycena frontów MDF'!V36)),0)</f>
        <v>52.766999999999996</v>
      </c>
      <c r="Z36" s="230">
        <f t="shared" si="1"/>
        <v>0.49187999999999998</v>
      </c>
      <c r="AA36" s="230">
        <f t="shared" si="2"/>
        <v>0</v>
      </c>
      <c r="AB36" s="230">
        <f t="shared" si="3"/>
        <v>0</v>
      </c>
      <c r="AC36" s="230">
        <f t="shared" si="4"/>
        <v>0</v>
      </c>
      <c r="AD36" s="240">
        <f>IF(Wycena!$C$10="ALASKA z uchwytem",((15*'Wycena frontów MDF'!H36)+(15*'Wycena frontów MDF'!O36)+(15*'Wycena frontów MDF'!V36)),IF(Wycena!$C$10="Kanion z uchwytem",((15*'Wycena frontów MDF'!H36)+(15*'Wycena frontów MDF'!O36)+(15*'Wycena frontów MDF'!V36)),IF(Wycena!$C$10="Sparta z uchwytem",((15*'Wycena frontów MDF'!H36)+(15*'Wycena frontów MDF'!O36)+(15*'Wycena frontów MDF'!V36)),0)))</f>
        <v>0</v>
      </c>
      <c r="AE36" s="241">
        <f>IF(Wycena!$C$10="VEGAS",((50*H36)+(50*O36)+(50*V36)),0)</f>
        <v>0</v>
      </c>
      <c r="AF36" s="230">
        <v>0</v>
      </c>
      <c r="AG36" s="320">
        <f t="shared" si="5"/>
        <v>0</v>
      </c>
      <c r="AH36" s="320">
        <f t="shared" si="6"/>
        <v>0</v>
      </c>
      <c r="AI36" s="320">
        <f t="shared" si="7"/>
        <v>0</v>
      </c>
      <c r="AJ36" s="320">
        <f t="shared" si="8"/>
        <v>0</v>
      </c>
      <c r="AK36" s="320">
        <f t="shared" si="9"/>
        <v>0</v>
      </c>
      <c r="AL36" s="320">
        <f t="shared" si="10"/>
        <v>0</v>
      </c>
      <c r="AM36" s="320">
        <f t="shared" si="11"/>
        <v>0</v>
      </c>
      <c r="AN36" s="320">
        <f t="shared" si="12"/>
        <v>0</v>
      </c>
      <c r="AO36" s="320">
        <f t="shared" si="13"/>
        <v>0</v>
      </c>
      <c r="AS36" s="240">
        <f>IF(Wycena!$D$6=2,(AA36+AB36+AC36+AD36+AE36+AG36+AH36+AI36+AJ36+AK36+AL36+AM36+AN36+AO36),IF(Wycena!$D$6=3,(AA36+AB36+AC36+AD36+AF36+AG36+AH36+AI36+AJ36+AK36+AL36+AM36+AN36+AO36),0))</f>
        <v>0</v>
      </c>
      <c r="AT36" s="240">
        <f t="shared" si="14"/>
        <v>52.766999999999996</v>
      </c>
    </row>
    <row r="37" spans="2:46" ht="15.75" thickBot="1">
      <c r="B37" s="244" t="s">
        <v>32</v>
      </c>
      <c r="C37" s="323" t="s">
        <v>1239</v>
      </c>
      <c r="D37" s="336">
        <f t="shared" si="0"/>
        <v>19.187999999999999</v>
      </c>
      <c r="E37" s="325">
        <v>1</v>
      </c>
      <c r="F37" s="272">
        <v>140</v>
      </c>
      <c r="G37" s="272">
        <v>796</v>
      </c>
      <c r="H37" s="271">
        <v>1</v>
      </c>
      <c r="I37" s="234">
        <f>IF(C37="PEŁNY",VLOOKUP(Wycena!$C$10,Wycena!$AA$2:$AC$60,3,0),IF(C37="SZUFLADA",VLOOKUP(Wycena!$C$10,Wycena!$AA$63:$AC$121,3,0),0))</f>
        <v>0</v>
      </c>
      <c r="J37" s="322" t="s">
        <v>1238</v>
      </c>
      <c r="K37" s="302">
        <f t="shared" si="15"/>
        <v>16.7895</v>
      </c>
      <c r="L37" s="324">
        <v>2</v>
      </c>
      <c r="M37" s="272">
        <v>570</v>
      </c>
      <c r="N37" s="224">
        <v>396</v>
      </c>
      <c r="O37" s="271">
        <v>2</v>
      </c>
      <c r="P37" s="234">
        <f>IF(J37="PEŁNY",VLOOKUP(Wycena!$C$10,Wycena!$AA$2:$AC$60,3,0),IF(J37="SZUFLADA",VLOOKUP(Wycena!$C$10,Wycena!$AA$63:$AC$121,3,0),0))</f>
        <v>0</v>
      </c>
      <c r="Q37" s="337" t="s">
        <v>1244</v>
      </c>
      <c r="R37" s="282"/>
      <c r="S37" s="330"/>
      <c r="T37" s="271"/>
      <c r="U37" s="271"/>
      <c r="V37" s="271"/>
      <c r="W37" s="234">
        <f>IF(Q37="PEŁNY",VLOOKUP(Wycena!$C$10,Wycena!$AA$2:$AC$60,3,0),IF(Q37="SZUFLADA",VLOOKUP(Wycena!$C$10,Wycena!$AA$63:$AC$121,3,0),0))</f>
        <v>0</v>
      </c>
      <c r="X37" s="239">
        <f>IF(Wycena!$D$6&gt;1,(('Wycena frontów MDF'!D37*'Wycena frontów MDF'!H37)+('Wycena frontów MDF'!K37*'Wycena frontów MDF'!O37)+('Wycena frontów MDF'!R37*'Wycena frontów MDF'!V37)),0)</f>
        <v>52.766999999999996</v>
      </c>
      <c r="Z37" s="230">
        <f t="shared" si="1"/>
        <v>0.56288000000000005</v>
      </c>
      <c r="AA37" s="230">
        <f t="shared" si="2"/>
        <v>0</v>
      </c>
      <c r="AB37" s="230">
        <f t="shared" si="3"/>
        <v>0</v>
      </c>
      <c r="AC37" s="230">
        <f t="shared" si="4"/>
        <v>0</v>
      </c>
      <c r="AD37" s="240">
        <f>IF(Wycena!$C$10="ALASKA z uchwytem",((15*'Wycena frontów MDF'!H37)+(15*'Wycena frontów MDF'!O37)+(15*'Wycena frontów MDF'!V37)),IF(Wycena!$C$10="Kanion z uchwytem",((15*'Wycena frontów MDF'!H37)+(15*'Wycena frontów MDF'!O37)+(15*'Wycena frontów MDF'!V37)),IF(Wycena!$C$10="Sparta z uchwytem",((15*'Wycena frontów MDF'!H37)+(15*'Wycena frontów MDF'!O37)+(15*'Wycena frontów MDF'!V37)),0)))</f>
        <v>0</v>
      </c>
      <c r="AE37" s="241">
        <f>IF(Wycena!$C$10="VEGAS",((50*H37)+(50*O37)+(50*V37)),0)</f>
        <v>0</v>
      </c>
      <c r="AF37" s="230">
        <v>0</v>
      </c>
      <c r="AG37" s="320">
        <f t="shared" si="5"/>
        <v>0</v>
      </c>
      <c r="AH37" s="320">
        <f t="shared" si="6"/>
        <v>0</v>
      </c>
      <c r="AI37" s="320">
        <f t="shared" si="7"/>
        <v>0</v>
      </c>
      <c r="AJ37" s="320">
        <f t="shared" si="8"/>
        <v>0</v>
      </c>
      <c r="AK37" s="320">
        <f t="shared" si="9"/>
        <v>0</v>
      </c>
      <c r="AL37" s="320">
        <f t="shared" si="10"/>
        <v>0</v>
      </c>
      <c r="AM37" s="320">
        <f t="shared" si="11"/>
        <v>0</v>
      </c>
      <c r="AN37" s="320">
        <f t="shared" si="12"/>
        <v>0</v>
      </c>
      <c r="AO37" s="320">
        <f t="shared" si="13"/>
        <v>0</v>
      </c>
      <c r="AS37" s="240">
        <f>IF(Wycena!$D$6=2,(AA37+AB37+AC37+AD37+AE37+AG37+AH37+AI37+AJ37+AK37+AL37+AM37+AN37+AO37),IF(Wycena!$D$6=3,(AA37+AB37+AC37+AD37+AF37+AG37+AH37+AI37+AJ37+AK37+AL37+AM37+AN37+AO37),0))</f>
        <v>0</v>
      </c>
      <c r="AT37" s="240">
        <f t="shared" si="14"/>
        <v>52.766999999999996</v>
      </c>
    </row>
    <row r="38" spans="2:46" ht="15.75" thickBot="1">
      <c r="B38" s="244" t="s">
        <v>33</v>
      </c>
      <c r="C38" s="323" t="s">
        <v>1239</v>
      </c>
      <c r="D38" s="336">
        <f t="shared" si="0"/>
        <v>19.187999999999999</v>
      </c>
      <c r="E38" s="325">
        <v>1</v>
      </c>
      <c r="F38" s="272">
        <v>140</v>
      </c>
      <c r="G38" s="272">
        <v>896</v>
      </c>
      <c r="H38" s="271">
        <v>1</v>
      </c>
      <c r="I38" s="234">
        <f>IF(C38="PEŁNY",VLOOKUP(Wycena!$C$10,Wycena!$AA$2:$AC$60,3,0),IF(C38="SZUFLADA",VLOOKUP(Wycena!$C$10,Wycena!$AA$63:$AC$121,3,0),0))</f>
        <v>0</v>
      </c>
      <c r="J38" s="322" t="s">
        <v>1238</v>
      </c>
      <c r="K38" s="302">
        <f t="shared" si="15"/>
        <v>16.7895</v>
      </c>
      <c r="L38" s="324">
        <v>2</v>
      </c>
      <c r="M38" s="272">
        <v>570</v>
      </c>
      <c r="N38" s="272">
        <v>446</v>
      </c>
      <c r="O38" s="271">
        <v>2</v>
      </c>
      <c r="P38" s="234">
        <f>IF(J38="PEŁNY",VLOOKUP(Wycena!$C$10,Wycena!$AA$2:$AC$60,3,0),IF(J38="SZUFLADA",VLOOKUP(Wycena!$C$10,Wycena!$AA$63:$AC$121,3,0),0))</f>
        <v>0</v>
      </c>
      <c r="Q38" s="337" t="s">
        <v>1244</v>
      </c>
      <c r="R38" s="282"/>
      <c r="S38" s="330"/>
      <c r="T38" s="271"/>
      <c r="U38" s="271"/>
      <c r="V38" s="271"/>
      <c r="W38" s="234">
        <f>IF(Q38="PEŁNY",VLOOKUP(Wycena!$C$10,Wycena!$AA$2:$AC$60,3,0),IF(Q38="SZUFLADA",VLOOKUP(Wycena!$C$10,Wycena!$AA$63:$AC$121,3,0),0))</f>
        <v>0</v>
      </c>
      <c r="X38" s="239">
        <f>IF(Wycena!$D$6&gt;1,(('Wycena frontów MDF'!D38*'Wycena frontów MDF'!H38)+('Wycena frontów MDF'!K38*'Wycena frontów MDF'!O38)+('Wycena frontów MDF'!R38*'Wycena frontów MDF'!V38)),0)</f>
        <v>52.766999999999996</v>
      </c>
      <c r="Z38" s="230">
        <f t="shared" si="1"/>
        <v>0.63388</v>
      </c>
      <c r="AA38" s="230">
        <f t="shared" si="2"/>
        <v>0</v>
      </c>
      <c r="AB38" s="230">
        <f t="shared" si="3"/>
        <v>0</v>
      </c>
      <c r="AC38" s="230">
        <f t="shared" si="4"/>
        <v>0</v>
      </c>
      <c r="AD38" s="240">
        <f>IF(Wycena!$C$10="ALASKA z uchwytem",((15*'Wycena frontów MDF'!H38)+(15*'Wycena frontów MDF'!O38)+(15*'Wycena frontów MDF'!V38)),IF(Wycena!$C$10="Kanion z uchwytem",((15*'Wycena frontów MDF'!H38)+(15*'Wycena frontów MDF'!O38)+(15*'Wycena frontów MDF'!V38)),IF(Wycena!$C$10="Sparta z uchwytem",((15*'Wycena frontów MDF'!H38)+(15*'Wycena frontów MDF'!O38)+(15*'Wycena frontów MDF'!V38)),0)))</f>
        <v>0</v>
      </c>
      <c r="AE38" s="241">
        <f>IF(Wycena!$C$10="VEGAS",((50*H38)+(50*O38)+(50*V38)),0)</f>
        <v>0</v>
      </c>
      <c r="AF38" s="230">
        <v>0</v>
      </c>
      <c r="AG38" s="320">
        <f t="shared" si="5"/>
        <v>0</v>
      </c>
      <c r="AH38" s="320">
        <f t="shared" si="6"/>
        <v>0</v>
      </c>
      <c r="AI38" s="320">
        <f t="shared" si="7"/>
        <v>0</v>
      </c>
      <c r="AJ38" s="320">
        <f t="shared" si="8"/>
        <v>0</v>
      </c>
      <c r="AK38" s="320">
        <f t="shared" si="9"/>
        <v>0</v>
      </c>
      <c r="AL38" s="320">
        <f t="shared" si="10"/>
        <v>0</v>
      </c>
      <c r="AM38" s="320">
        <f t="shared" si="11"/>
        <v>0</v>
      </c>
      <c r="AN38" s="320">
        <f t="shared" si="12"/>
        <v>0</v>
      </c>
      <c r="AO38" s="320">
        <f t="shared" si="13"/>
        <v>0</v>
      </c>
      <c r="AS38" s="240">
        <f>IF(Wycena!$D$6=2,(AA38+AB38+AC38+AD38+AE38+AG38+AH38+AI38+AJ38+AK38+AL38+AM38+AN38+AO38),IF(Wycena!$D$6=3,(AA38+AB38+AC38+AD38+AF38+AG38+AH38+AI38+AJ38+AK38+AL38+AM38+AN38+AO38),0))</f>
        <v>0</v>
      </c>
      <c r="AT38" s="240">
        <f t="shared" si="14"/>
        <v>52.766999999999996</v>
      </c>
    </row>
    <row r="39" spans="2:46" ht="15.75" thickBot="1">
      <c r="B39" s="244" t="s">
        <v>879</v>
      </c>
      <c r="C39" s="323" t="s">
        <v>1239</v>
      </c>
      <c r="D39" s="336">
        <f t="shared" si="0"/>
        <v>19.187999999999999</v>
      </c>
      <c r="E39" s="325">
        <v>1</v>
      </c>
      <c r="F39" s="272">
        <v>355</v>
      </c>
      <c r="G39" s="272">
        <v>296</v>
      </c>
      <c r="H39" s="271">
        <v>2</v>
      </c>
      <c r="I39" s="234">
        <f>IF(C39="PEŁNY",VLOOKUP(Wycena!$C$10,Wycena!$AA$2:$AC$60,3,0),IF(C39="SZUFLADA",VLOOKUP(Wycena!$C$10,Wycena!$AA$63:$AC$121,3,0),0))</f>
        <v>0</v>
      </c>
      <c r="J39" s="337" t="s">
        <v>1244</v>
      </c>
      <c r="K39" s="337"/>
      <c r="L39" s="328"/>
      <c r="M39"/>
      <c r="N39"/>
      <c r="O39"/>
      <c r="P39" s="234">
        <f>IF(J39="PEŁNY",VLOOKUP(Wycena!$C$10,Wycena!$AA$2:$AC$60,3,0),IF(J39="SZUFLADA",VLOOKUP(Wycena!$C$10,Wycena!$AA$63:$AC$121,3,0),0))</f>
        <v>0</v>
      </c>
      <c r="Q39" s="337" t="s">
        <v>1244</v>
      </c>
      <c r="R39" s="280"/>
      <c r="S39" s="329"/>
      <c r="T39"/>
      <c r="U39"/>
      <c r="V39"/>
      <c r="W39" s="234">
        <f>IF(Q39="PEŁNY",VLOOKUP(Wycena!$C$10,Wycena!$AA$2:$AC$60,3,0),IF(Q39="SZUFLADA",VLOOKUP(Wycena!$C$10,Wycena!$AA$63:$AC$121,3,0),0))</f>
        <v>0</v>
      </c>
      <c r="X39" s="239">
        <f>IF(Wycena!$D$6&gt;1,(('Wycena frontów MDF'!D39*'Wycena frontów MDF'!H39)+('Wycena frontów MDF'!K39*'Wycena frontów MDF'!O39)+('Wycena frontów MDF'!R39*'Wycena frontów MDF'!V39)),0)</f>
        <v>38.375999999999998</v>
      </c>
      <c r="Z39" s="230">
        <f t="shared" si="1"/>
        <v>0.21015999999999999</v>
      </c>
      <c r="AA39" s="230">
        <f t="shared" si="2"/>
        <v>0</v>
      </c>
      <c r="AB39" s="230">
        <f t="shared" si="3"/>
        <v>0</v>
      </c>
      <c r="AC39" s="230">
        <f t="shared" si="4"/>
        <v>0</v>
      </c>
      <c r="AD39" s="240">
        <f>IF(Wycena!$C$10="ALASKA z uchwytem",((15*'Wycena frontów MDF'!H39)+(15*'Wycena frontów MDF'!O39)+(15*'Wycena frontów MDF'!V39)),IF(Wycena!$C$10="Kanion z uchwytem",((15*'Wycena frontów MDF'!H39)+(15*'Wycena frontów MDF'!O39)+(15*'Wycena frontów MDF'!V39)),IF(Wycena!$C$10="Sparta z uchwytem",((15*'Wycena frontów MDF'!H39)+(15*'Wycena frontów MDF'!O39)+(15*'Wycena frontów MDF'!V39)),0)))</f>
        <v>0</v>
      </c>
      <c r="AE39" s="241">
        <f>IF(Wycena!$C$10="VEGAS",((50*H39)+(50*O39)+(50*V39)),0)</f>
        <v>0</v>
      </c>
      <c r="AF39" s="230">
        <v>0</v>
      </c>
      <c r="AG39" s="320">
        <f t="shared" si="5"/>
        <v>0</v>
      </c>
      <c r="AH39" s="320">
        <f t="shared" si="6"/>
        <v>0</v>
      </c>
      <c r="AI39" s="320">
        <f t="shared" si="7"/>
        <v>0</v>
      </c>
      <c r="AJ39" s="320">
        <f t="shared" si="8"/>
        <v>0</v>
      </c>
      <c r="AK39" s="320">
        <f t="shared" si="9"/>
        <v>0</v>
      </c>
      <c r="AL39" s="320">
        <f t="shared" si="10"/>
        <v>0</v>
      </c>
      <c r="AM39" s="320">
        <f t="shared" si="11"/>
        <v>0</v>
      </c>
      <c r="AN39" s="320">
        <f t="shared" si="12"/>
        <v>0</v>
      </c>
      <c r="AO39" s="320">
        <f t="shared" si="13"/>
        <v>0</v>
      </c>
      <c r="AS39" s="240">
        <f>IF(Wycena!$D$6=2,(AA39+AB39+AC39+AD39+AE39+AG39+AH39+AI39+AJ39+AK39+AL39+AM39+AN39+AO39),IF(Wycena!$D$6=3,(AA39+AB39+AC39+AD39+AF39+AG39+AH39+AI39+AJ39+AK39+AL39+AM39+AN39+AO39),0))</f>
        <v>0</v>
      </c>
      <c r="AT39" s="240">
        <f t="shared" si="14"/>
        <v>38.375999999999998</v>
      </c>
    </row>
    <row r="40" spans="2:46" ht="15.75" thickBot="1">
      <c r="B40" s="244" t="s">
        <v>880</v>
      </c>
      <c r="C40" s="323" t="s">
        <v>1239</v>
      </c>
      <c r="D40" s="336">
        <f t="shared" si="0"/>
        <v>19.187999999999999</v>
      </c>
      <c r="E40" s="325">
        <v>1</v>
      </c>
      <c r="F40" s="272">
        <v>355</v>
      </c>
      <c r="G40" s="272">
        <v>396</v>
      </c>
      <c r="H40" s="271">
        <v>2</v>
      </c>
      <c r="I40" s="234">
        <f>IF(C40="PEŁNY",VLOOKUP(Wycena!$C$10,Wycena!$AA$2:$AC$60,3,0),IF(C40="SZUFLADA",VLOOKUP(Wycena!$C$10,Wycena!$AA$63:$AC$121,3,0),0))</f>
        <v>0</v>
      </c>
      <c r="J40" s="337" t="s">
        <v>1244</v>
      </c>
      <c r="K40" s="337"/>
      <c r="L40" s="328"/>
      <c r="M40"/>
      <c r="N40"/>
      <c r="O40"/>
      <c r="P40" s="234">
        <f>IF(J40="PEŁNY",VLOOKUP(Wycena!$C$10,Wycena!$AA$2:$AC$60,3,0),IF(J40="SZUFLADA",VLOOKUP(Wycena!$C$10,Wycena!$AA$63:$AC$121,3,0),0))</f>
        <v>0</v>
      </c>
      <c r="Q40" s="337" t="s">
        <v>1244</v>
      </c>
      <c r="R40" s="280"/>
      <c r="S40" s="329"/>
      <c r="T40"/>
      <c r="U40"/>
      <c r="V40"/>
      <c r="W40" s="234">
        <f>IF(Q40="PEŁNY",VLOOKUP(Wycena!$C$10,Wycena!$AA$2:$AC$60,3,0),IF(Q40="SZUFLADA",VLOOKUP(Wycena!$C$10,Wycena!$AA$63:$AC$121,3,0),0))</f>
        <v>0</v>
      </c>
      <c r="X40" s="239">
        <f>IF(Wycena!$D$6&gt;1,(('Wycena frontów MDF'!D40*'Wycena frontów MDF'!H40)+('Wycena frontów MDF'!K40*'Wycena frontów MDF'!O40)+('Wycena frontów MDF'!R40*'Wycena frontów MDF'!V40)),0)</f>
        <v>38.375999999999998</v>
      </c>
      <c r="Z40" s="230">
        <f t="shared" si="1"/>
        <v>0.28116000000000002</v>
      </c>
      <c r="AA40" s="230">
        <f t="shared" si="2"/>
        <v>0</v>
      </c>
      <c r="AB40" s="230">
        <f t="shared" si="3"/>
        <v>0</v>
      </c>
      <c r="AC40" s="230">
        <f t="shared" si="4"/>
        <v>0</v>
      </c>
      <c r="AD40" s="240">
        <f>IF(Wycena!$C$10="ALASKA z uchwytem",((15*'Wycena frontów MDF'!H40)+(15*'Wycena frontów MDF'!O40)+(15*'Wycena frontów MDF'!V40)),IF(Wycena!$C$10="Kanion z uchwytem",((15*'Wycena frontów MDF'!H40)+(15*'Wycena frontów MDF'!O40)+(15*'Wycena frontów MDF'!V40)),IF(Wycena!$C$10="Sparta z uchwytem",((15*'Wycena frontów MDF'!H40)+(15*'Wycena frontów MDF'!O40)+(15*'Wycena frontów MDF'!V40)),0)))</f>
        <v>0</v>
      </c>
      <c r="AE40" s="241">
        <f>IF(Wycena!$C$10="VEGAS",((50*H40)+(50*O40)+(50*V40)),0)</f>
        <v>0</v>
      </c>
      <c r="AF40" s="230">
        <v>0</v>
      </c>
      <c r="AG40" s="320">
        <f t="shared" si="5"/>
        <v>0</v>
      </c>
      <c r="AH40" s="320">
        <f t="shared" si="6"/>
        <v>0</v>
      </c>
      <c r="AI40" s="320">
        <f t="shared" si="7"/>
        <v>0</v>
      </c>
      <c r="AJ40" s="320">
        <f t="shared" si="8"/>
        <v>0</v>
      </c>
      <c r="AK40" s="320">
        <f t="shared" si="9"/>
        <v>0</v>
      </c>
      <c r="AL40" s="320">
        <f t="shared" si="10"/>
        <v>0</v>
      </c>
      <c r="AM40" s="320">
        <f t="shared" si="11"/>
        <v>0</v>
      </c>
      <c r="AN40" s="320">
        <f t="shared" si="12"/>
        <v>0</v>
      </c>
      <c r="AO40" s="320">
        <f t="shared" si="13"/>
        <v>0</v>
      </c>
      <c r="AS40" s="240">
        <f>IF(Wycena!$D$6=2,(AA40+AB40+AC40+AD40+AE40+AG40+AH40+AI40+AJ40+AK40+AL40+AM40+AN40+AO40),IF(Wycena!$D$6=3,(AA40+AB40+AC40+AD40+AF40+AG40+AH40+AI40+AJ40+AK40+AL40+AM40+AN40+AO40),0))</f>
        <v>0</v>
      </c>
      <c r="AT40" s="240">
        <f t="shared" si="14"/>
        <v>38.375999999999998</v>
      </c>
    </row>
    <row r="41" spans="2:46" ht="15.75" thickBot="1">
      <c r="B41" s="244" t="s">
        <v>881</v>
      </c>
      <c r="C41" s="323" t="s">
        <v>1239</v>
      </c>
      <c r="D41" s="336">
        <f t="shared" si="0"/>
        <v>19.187999999999999</v>
      </c>
      <c r="E41" s="325">
        <v>1</v>
      </c>
      <c r="F41" s="272">
        <v>355</v>
      </c>
      <c r="G41" s="272">
        <v>446</v>
      </c>
      <c r="H41" s="271">
        <v>2</v>
      </c>
      <c r="I41" s="234">
        <f>IF(C41="PEŁNY",VLOOKUP(Wycena!$C$10,Wycena!$AA$2:$AC$60,3,0),IF(C41="SZUFLADA",VLOOKUP(Wycena!$C$10,Wycena!$AA$63:$AC$121,3,0),0))</f>
        <v>0</v>
      </c>
      <c r="J41" s="337" t="s">
        <v>1244</v>
      </c>
      <c r="K41" s="337"/>
      <c r="L41" s="328"/>
      <c r="M41"/>
      <c r="N41"/>
      <c r="O41"/>
      <c r="P41" s="234">
        <f>IF(J41="PEŁNY",VLOOKUP(Wycena!$C$10,Wycena!$AA$2:$AC$60,3,0),IF(J41="SZUFLADA",VLOOKUP(Wycena!$C$10,Wycena!$AA$63:$AC$121,3,0),0))</f>
        <v>0</v>
      </c>
      <c r="Q41" s="337" t="s">
        <v>1244</v>
      </c>
      <c r="R41" s="280"/>
      <c r="S41" s="329"/>
      <c r="T41"/>
      <c r="U41"/>
      <c r="V41"/>
      <c r="W41" s="234">
        <f>IF(Q41="PEŁNY",VLOOKUP(Wycena!$C$10,Wycena!$AA$2:$AC$60,3,0),IF(Q41="SZUFLADA",VLOOKUP(Wycena!$C$10,Wycena!$AA$63:$AC$121,3,0),0))</f>
        <v>0</v>
      </c>
      <c r="X41" s="239">
        <f>IF(Wycena!$D$6&gt;1,(('Wycena frontów MDF'!D41*'Wycena frontów MDF'!H41)+('Wycena frontów MDF'!K41*'Wycena frontów MDF'!O41)+('Wycena frontów MDF'!R41*'Wycena frontów MDF'!V41)),0)</f>
        <v>38.375999999999998</v>
      </c>
      <c r="Z41" s="230">
        <f t="shared" si="1"/>
        <v>0.31666</v>
      </c>
      <c r="AA41" s="230">
        <f t="shared" si="2"/>
        <v>0</v>
      </c>
      <c r="AB41" s="230">
        <f t="shared" si="3"/>
        <v>0</v>
      </c>
      <c r="AC41" s="230">
        <f t="shared" si="4"/>
        <v>0</v>
      </c>
      <c r="AD41" s="240">
        <f>IF(Wycena!$C$10="ALASKA z uchwytem",((15*'Wycena frontów MDF'!H41)+(15*'Wycena frontów MDF'!O41)+(15*'Wycena frontów MDF'!V41)),IF(Wycena!$C$10="Kanion z uchwytem",((15*'Wycena frontów MDF'!H41)+(15*'Wycena frontów MDF'!O41)+(15*'Wycena frontów MDF'!V41)),IF(Wycena!$C$10="Sparta z uchwytem",((15*'Wycena frontów MDF'!H41)+(15*'Wycena frontów MDF'!O41)+(15*'Wycena frontów MDF'!V41)),0)))</f>
        <v>0</v>
      </c>
      <c r="AE41" s="241">
        <f>IF(Wycena!$C$10="VEGAS",((50*H41)+(50*O41)+(50*V41)),0)</f>
        <v>0</v>
      </c>
      <c r="AF41" s="230">
        <v>0</v>
      </c>
      <c r="AG41" s="320">
        <f t="shared" si="5"/>
        <v>0</v>
      </c>
      <c r="AH41" s="320">
        <f t="shared" si="6"/>
        <v>0</v>
      </c>
      <c r="AI41" s="320">
        <f t="shared" si="7"/>
        <v>0</v>
      </c>
      <c r="AJ41" s="320">
        <f t="shared" si="8"/>
        <v>0</v>
      </c>
      <c r="AK41" s="320">
        <f t="shared" si="9"/>
        <v>0</v>
      </c>
      <c r="AL41" s="320">
        <f t="shared" si="10"/>
        <v>0</v>
      </c>
      <c r="AM41" s="320">
        <f t="shared" si="11"/>
        <v>0</v>
      </c>
      <c r="AN41" s="320">
        <f t="shared" si="12"/>
        <v>0</v>
      </c>
      <c r="AO41" s="320">
        <f t="shared" si="13"/>
        <v>0</v>
      </c>
      <c r="AS41" s="240">
        <f>IF(Wycena!$D$6=2,(AA41+AB41+AC41+AD41+AE41+AG41+AH41+AI41+AJ41+AK41+AL41+AM41+AN41+AO41),IF(Wycena!$D$6=3,(AA41+AB41+AC41+AD41+AF41+AG41+AH41+AI41+AJ41+AK41+AL41+AM41+AN41+AO41),0))</f>
        <v>0</v>
      </c>
      <c r="AT41" s="240">
        <f t="shared" si="14"/>
        <v>38.375999999999998</v>
      </c>
    </row>
    <row r="42" spans="2:46" ht="15.75" thickBot="1">
      <c r="B42" s="244" t="s">
        <v>882</v>
      </c>
      <c r="C42" s="323" t="s">
        <v>1239</v>
      </c>
      <c r="D42" s="336">
        <f t="shared" si="0"/>
        <v>19.187999999999999</v>
      </c>
      <c r="E42" s="325">
        <v>1</v>
      </c>
      <c r="F42" s="272">
        <v>355</v>
      </c>
      <c r="G42" s="272">
        <v>496</v>
      </c>
      <c r="H42" s="271">
        <v>2</v>
      </c>
      <c r="I42" s="234">
        <f>IF(C42="PEŁNY",VLOOKUP(Wycena!$C$10,Wycena!$AA$2:$AC$60,3,0),IF(C42="SZUFLADA",VLOOKUP(Wycena!$C$10,Wycena!$AA$63:$AC$121,3,0),0))</f>
        <v>0</v>
      </c>
      <c r="J42" s="337" t="s">
        <v>1244</v>
      </c>
      <c r="K42" s="337"/>
      <c r="L42" s="328"/>
      <c r="M42"/>
      <c r="N42"/>
      <c r="O42"/>
      <c r="P42" s="234">
        <f>IF(J42="PEŁNY",VLOOKUP(Wycena!$C$10,Wycena!$AA$2:$AC$60,3,0),IF(J42="SZUFLADA",VLOOKUP(Wycena!$C$10,Wycena!$AA$63:$AC$121,3,0),0))</f>
        <v>0</v>
      </c>
      <c r="Q42" s="337" t="s">
        <v>1244</v>
      </c>
      <c r="R42" s="280"/>
      <c r="S42" s="329"/>
      <c r="T42"/>
      <c r="U42"/>
      <c r="V42"/>
      <c r="W42" s="234">
        <f>IF(Q42="PEŁNY",VLOOKUP(Wycena!$C$10,Wycena!$AA$2:$AC$60,3,0),IF(Q42="SZUFLADA",VLOOKUP(Wycena!$C$10,Wycena!$AA$63:$AC$121,3,0),0))</f>
        <v>0</v>
      </c>
      <c r="X42" s="239">
        <f>IF(Wycena!$D$6&gt;1,(('Wycena frontów MDF'!D42*'Wycena frontów MDF'!H42)+('Wycena frontów MDF'!K42*'Wycena frontów MDF'!O42)+('Wycena frontów MDF'!R42*'Wycena frontów MDF'!V42)),0)</f>
        <v>38.375999999999998</v>
      </c>
      <c r="Z42" s="230">
        <f t="shared" si="1"/>
        <v>0.35215999999999997</v>
      </c>
      <c r="AA42" s="230">
        <f t="shared" si="2"/>
        <v>0</v>
      </c>
      <c r="AB42" s="230">
        <f t="shared" si="3"/>
        <v>0</v>
      </c>
      <c r="AC42" s="230">
        <f t="shared" si="4"/>
        <v>0</v>
      </c>
      <c r="AD42" s="240">
        <f>IF(Wycena!$C$10="ALASKA z uchwytem",((15*'Wycena frontów MDF'!H42)+(15*'Wycena frontów MDF'!O42)+(15*'Wycena frontów MDF'!V42)),IF(Wycena!$C$10="Kanion z uchwytem",((15*'Wycena frontów MDF'!H42)+(15*'Wycena frontów MDF'!O42)+(15*'Wycena frontów MDF'!V42)),IF(Wycena!$C$10="Sparta z uchwytem",((15*'Wycena frontów MDF'!H42)+(15*'Wycena frontów MDF'!O42)+(15*'Wycena frontów MDF'!V42)),0)))</f>
        <v>0</v>
      </c>
      <c r="AE42" s="241">
        <f>IF(Wycena!$C$10="VEGAS",((50*H42)+(50*O42)+(50*V42)),0)</f>
        <v>0</v>
      </c>
      <c r="AF42" s="230">
        <v>0</v>
      </c>
      <c r="AG42" s="320">
        <f t="shared" si="5"/>
        <v>0</v>
      </c>
      <c r="AH42" s="320">
        <f t="shared" si="6"/>
        <v>0</v>
      </c>
      <c r="AI42" s="320">
        <f t="shared" si="7"/>
        <v>0</v>
      </c>
      <c r="AJ42" s="320">
        <f t="shared" si="8"/>
        <v>0</v>
      </c>
      <c r="AK42" s="320">
        <f t="shared" si="9"/>
        <v>0</v>
      </c>
      <c r="AL42" s="320">
        <f t="shared" si="10"/>
        <v>0</v>
      </c>
      <c r="AM42" s="320">
        <f t="shared" si="11"/>
        <v>0</v>
      </c>
      <c r="AN42" s="320">
        <f t="shared" si="12"/>
        <v>0</v>
      </c>
      <c r="AO42" s="320">
        <f t="shared" si="13"/>
        <v>0</v>
      </c>
      <c r="AS42" s="240">
        <f>IF(Wycena!$D$6=2,(AA42+AB42+AC42+AD42+AE42+AG42+AH42+AI42+AJ42+AK42+AL42+AM42+AN42+AO42),IF(Wycena!$D$6=3,(AA42+AB42+AC42+AD42+AF42+AG42+AH42+AI42+AJ42+AK42+AL42+AM42+AN42+AO42),0))</f>
        <v>0</v>
      </c>
      <c r="AT42" s="240">
        <f t="shared" si="14"/>
        <v>38.375999999999998</v>
      </c>
    </row>
    <row r="43" spans="2:46" ht="15.75" thickBot="1">
      <c r="B43" s="244" t="s">
        <v>883</v>
      </c>
      <c r="C43" s="323" t="s">
        <v>1239</v>
      </c>
      <c r="D43" s="336">
        <f t="shared" si="0"/>
        <v>19.187999999999999</v>
      </c>
      <c r="E43" s="325">
        <v>1</v>
      </c>
      <c r="F43" s="272">
        <v>355</v>
      </c>
      <c r="G43" s="272">
        <v>596</v>
      </c>
      <c r="H43" s="271">
        <v>2</v>
      </c>
      <c r="I43" s="234">
        <f>IF(C43="PEŁNY",VLOOKUP(Wycena!$C$10,Wycena!$AA$2:$AC$60,3,0),IF(C43="SZUFLADA",VLOOKUP(Wycena!$C$10,Wycena!$AA$63:$AC$121,3,0),0))</f>
        <v>0</v>
      </c>
      <c r="J43" s="337" t="s">
        <v>1244</v>
      </c>
      <c r="K43" s="337"/>
      <c r="L43" s="328"/>
      <c r="M43"/>
      <c r="N43"/>
      <c r="O43"/>
      <c r="P43" s="234">
        <f>IF(J43="PEŁNY",VLOOKUP(Wycena!$C$10,Wycena!$AA$2:$AC$60,3,0),IF(J43="SZUFLADA",VLOOKUP(Wycena!$C$10,Wycena!$AA$63:$AC$121,3,0),0))</f>
        <v>0</v>
      </c>
      <c r="Q43" s="337" t="s">
        <v>1244</v>
      </c>
      <c r="R43" s="280"/>
      <c r="S43" s="329"/>
      <c r="T43"/>
      <c r="U43"/>
      <c r="V43"/>
      <c r="W43" s="234">
        <f>IF(Q43="PEŁNY",VLOOKUP(Wycena!$C$10,Wycena!$AA$2:$AC$60,3,0),IF(Q43="SZUFLADA",VLOOKUP(Wycena!$C$10,Wycena!$AA$63:$AC$121,3,0),0))</f>
        <v>0</v>
      </c>
      <c r="X43" s="239">
        <f>IF(Wycena!$D$6&gt;1,(('Wycena frontów MDF'!D43*'Wycena frontów MDF'!H43)+('Wycena frontów MDF'!K43*'Wycena frontów MDF'!O43)+('Wycena frontów MDF'!R43*'Wycena frontów MDF'!V43)),0)</f>
        <v>38.375999999999998</v>
      </c>
      <c r="Z43" s="230">
        <f t="shared" si="1"/>
        <v>0.42315999999999998</v>
      </c>
      <c r="AA43" s="230">
        <f t="shared" si="2"/>
        <v>0</v>
      </c>
      <c r="AB43" s="230">
        <f t="shared" si="3"/>
        <v>0</v>
      </c>
      <c r="AC43" s="230">
        <f t="shared" si="4"/>
        <v>0</v>
      </c>
      <c r="AD43" s="240">
        <f>IF(Wycena!$C$10="ALASKA z uchwytem",((15*'Wycena frontów MDF'!H43)+(15*'Wycena frontów MDF'!O43)+(15*'Wycena frontów MDF'!V43)),IF(Wycena!$C$10="Kanion z uchwytem",((15*'Wycena frontów MDF'!H43)+(15*'Wycena frontów MDF'!O43)+(15*'Wycena frontów MDF'!V43)),IF(Wycena!$C$10="Sparta z uchwytem",((15*'Wycena frontów MDF'!H43)+(15*'Wycena frontów MDF'!O43)+(15*'Wycena frontów MDF'!V43)),0)))</f>
        <v>0</v>
      </c>
      <c r="AE43" s="241">
        <f>IF(Wycena!$C$10="VEGAS",((50*H43)+(50*O43)+(50*V43)),0)</f>
        <v>0</v>
      </c>
      <c r="AF43" s="230">
        <v>0</v>
      </c>
      <c r="AG43" s="320">
        <f t="shared" si="5"/>
        <v>0</v>
      </c>
      <c r="AH43" s="320">
        <f t="shared" si="6"/>
        <v>0</v>
      </c>
      <c r="AI43" s="320">
        <f t="shared" si="7"/>
        <v>0</v>
      </c>
      <c r="AJ43" s="320">
        <f t="shared" si="8"/>
        <v>0</v>
      </c>
      <c r="AK43" s="320">
        <f t="shared" si="9"/>
        <v>0</v>
      </c>
      <c r="AL43" s="320">
        <f t="shared" si="10"/>
        <v>0</v>
      </c>
      <c r="AM43" s="320">
        <f t="shared" si="11"/>
        <v>0</v>
      </c>
      <c r="AN43" s="320">
        <f t="shared" si="12"/>
        <v>0</v>
      </c>
      <c r="AO43" s="320">
        <f t="shared" si="13"/>
        <v>0</v>
      </c>
      <c r="AS43" s="240">
        <f>IF(Wycena!$D$6=2,(AA43+AB43+AC43+AD43+AE43+AG43+AH43+AI43+AJ43+AK43+AL43+AM43+AN43+AO43),IF(Wycena!$D$6=3,(AA43+AB43+AC43+AD43+AF43+AG43+AH43+AI43+AJ43+AK43+AL43+AM43+AN43+AO43),0))</f>
        <v>0</v>
      </c>
      <c r="AT43" s="240">
        <f t="shared" si="14"/>
        <v>38.375999999999998</v>
      </c>
    </row>
    <row r="44" spans="2:46" ht="15.75" thickBot="1">
      <c r="B44" s="244" t="s">
        <v>884</v>
      </c>
      <c r="C44" s="323" t="s">
        <v>1239</v>
      </c>
      <c r="D44" s="336">
        <f t="shared" si="0"/>
        <v>19.187999999999999</v>
      </c>
      <c r="E44" s="325">
        <v>1</v>
      </c>
      <c r="F44" s="272">
        <v>355</v>
      </c>
      <c r="G44" s="272">
        <v>696</v>
      </c>
      <c r="H44" s="271">
        <v>2</v>
      </c>
      <c r="I44" s="234">
        <f>IF(C44="PEŁNY",VLOOKUP(Wycena!$C$10,Wycena!$AA$2:$AC$60,3,0),IF(C44="SZUFLADA",VLOOKUP(Wycena!$C$10,Wycena!$AA$63:$AC$121,3,0),0))</f>
        <v>0</v>
      </c>
      <c r="J44" s="337" t="s">
        <v>1244</v>
      </c>
      <c r="K44" s="337"/>
      <c r="L44" s="328"/>
      <c r="M44"/>
      <c r="N44"/>
      <c r="O44"/>
      <c r="P44" s="234">
        <f>IF(J44="PEŁNY",VLOOKUP(Wycena!$C$10,Wycena!$AA$2:$AC$60,3,0),IF(J44="SZUFLADA",VLOOKUP(Wycena!$C$10,Wycena!$AA$63:$AC$121,3,0),0))</f>
        <v>0</v>
      </c>
      <c r="Q44" s="337" t="s">
        <v>1244</v>
      </c>
      <c r="R44" s="280"/>
      <c r="S44" s="329"/>
      <c r="T44"/>
      <c r="U44"/>
      <c r="V44"/>
      <c r="W44" s="234">
        <f>IF(Q44="PEŁNY",VLOOKUP(Wycena!$C$10,Wycena!$AA$2:$AC$60,3,0),IF(Q44="SZUFLADA",VLOOKUP(Wycena!$C$10,Wycena!$AA$63:$AC$121,3,0),0))</f>
        <v>0</v>
      </c>
      <c r="X44" s="239">
        <f>IF(Wycena!$D$6&gt;1,(('Wycena frontów MDF'!D44*'Wycena frontów MDF'!H44)+('Wycena frontów MDF'!K44*'Wycena frontów MDF'!O44)+('Wycena frontów MDF'!R44*'Wycena frontów MDF'!V44)),0)</f>
        <v>38.375999999999998</v>
      </c>
      <c r="Z44" s="230">
        <f t="shared" si="1"/>
        <v>0.49415999999999993</v>
      </c>
      <c r="AA44" s="230">
        <f t="shared" si="2"/>
        <v>0</v>
      </c>
      <c r="AB44" s="230">
        <f t="shared" si="3"/>
        <v>0</v>
      </c>
      <c r="AC44" s="230">
        <f t="shared" si="4"/>
        <v>0</v>
      </c>
      <c r="AD44" s="240">
        <f>IF(Wycena!$C$10="ALASKA z uchwytem",((15*'Wycena frontów MDF'!H44)+(15*'Wycena frontów MDF'!O44)+(15*'Wycena frontów MDF'!V44)),IF(Wycena!$C$10="Kanion z uchwytem",((15*'Wycena frontów MDF'!H44)+(15*'Wycena frontów MDF'!O44)+(15*'Wycena frontów MDF'!V44)),IF(Wycena!$C$10="Sparta z uchwytem",((15*'Wycena frontów MDF'!H44)+(15*'Wycena frontów MDF'!O44)+(15*'Wycena frontów MDF'!V44)),0)))</f>
        <v>0</v>
      </c>
      <c r="AE44" s="241">
        <f>IF(Wycena!$C$10="VEGAS",((50*H44)+(50*O44)+(50*V44)),0)</f>
        <v>0</v>
      </c>
      <c r="AF44" s="230">
        <v>0</v>
      </c>
      <c r="AG44" s="320">
        <f t="shared" si="5"/>
        <v>0</v>
      </c>
      <c r="AH44" s="320">
        <f t="shared" si="6"/>
        <v>0</v>
      </c>
      <c r="AI44" s="320">
        <f t="shared" si="7"/>
        <v>0</v>
      </c>
      <c r="AJ44" s="320">
        <f t="shared" si="8"/>
        <v>0</v>
      </c>
      <c r="AK44" s="320">
        <f t="shared" si="9"/>
        <v>0</v>
      </c>
      <c r="AL44" s="320">
        <f t="shared" si="10"/>
        <v>0</v>
      </c>
      <c r="AM44" s="320">
        <f t="shared" si="11"/>
        <v>0</v>
      </c>
      <c r="AN44" s="320">
        <f t="shared" si="12"/>
        <v>0</v>
      </c>
      <c r="AO44" s="320">
        <f t="shared" si="13"/>
        <v>0</v>
      </c>
      <c r="AS44" s="240">
        <f>IF(Wycena!$D$6=2,(AA44+AB44+AC44+AD44+AE44+AG44+AH44+AI44+AJ44+AK44+AL44+AM44+AN44+AO44),IF(Wycena!$D$6=3,(AA44+AB44+AC44+AD44+AF44+AG44+AH44+AI44+AJ44+AK44+AL44+AM44+AN44+AO44),0))</f>
        <v>0</v>
      </c>
      <c r="AT44" s="240">
        <f t="shared" si="14"/>
        <v>38.375999999999998</v>
      </c>
    </row>
    <row r="45" spans="2:46" ht="15.75" thickBot="1">
      <c r="B45" s="244" t="s">
        <v>885</v>
      </c>
      <c r="C45" s="323" t="s">
        <v>1239</v>
      </c>
      <c r="D45" s="336">
        <f t="shared" si="0"/>
        <v>19.187999999999999</v>
      </c>
      <c r="E45" s="325">
        <v>1</v>
      </c>
      <c r="F45" s="272">
        <v>355</v>
      </c>
      <c r="G45" s="272">
        <v>796</v>
      </c>
      <c r="H45" s="271">
        <v>2</v>
      </c>
      <c r="I45" s="234">
        <f>IF(C45="PEŁNY",VLOOKUP(Wycena!$C$10,Wycena!$AA$2:$AC$60,3,0),IF(C45="SZUFLADA",VLOOKUP(Wycena!$C$10,Wycena!$AA$63:$AC$121,3,0),0))</f>
        <v>0</v>
      </c>
      <c r="J45" s="337" t="s">
        <v>1244</v>
      </c>
      <c r="K45" s="337"/>
      <c r="L45" s="328"/>
      <c r="M45"/>
      <c r="N45"/>
      <c r="O45"/>
      <c r="P45" s="234">
        <f>IF(J45="PEŁNY",VLOOKUP(Wycena!$C$10,Wycena!$AA$2:$AC$60,3,0),IF(J45="SZUFLADA",VLOOKUP(Wycena!$C$10,Wycena!$AA$63:$AC$121,3,0),0))</f>
        <v>0</v>
      </c>
      <c r="Q45" s="337" t="s">
        <v>1244</v>
      </c>
      <c r="R45" s="280"/>
      <c r="S45" s="329"/>
      <c r="T45"/>
      <c r="U45"/>
      <c r="V45"/>
      <c r="W45" s="234">
        <f>IF(Q45="PEŁNY",VLOOKUP(Wycena!$C$10,Wycena!$AA$2:$AC$60,3,0),IF(Q45="SZUFLADA",VLOOKUP(Wycena!$C$10,Wycena!$AA$63:$AC$121,3,0),0))</f>
        <v>0</v>
      </c>
      <c r="X45" s="239">
        <f>IF(Wycena!$D$6&gt;1,(('Wycena frontów MDF'!D45*'Wycena frontów MDF'!H45)+('Wycena frontów MDF'!K45*'Wycena frontów MDF'!O45)+('Wycena frontów MDF'!R45*'Wycena frontów MDF'!V45)),0)</f>
        <v>38.375999999999998</v>
      </c>
      <c r="Z45" s="230">
        <f t="shared" si="1"/>
        <v>0.56516</v>
      </c>
      <c r="AA45" s="230">
        <f t="shared" si="2"/>
        <v>0</v>
      </c>
      <c r="AB45" s="230">
        <f t="shared" si="3"/>
        <v>0</v>
      </c>
      <c r="AC45" s="230">
        <f t="shared" si="4"/>
        <v>0</v>
      </c>
      <c r="AD45" s="240">
        <f>IF(Wycena!$C$10="ALASKA z uchwytem",((15*'Wycena frontów MDF'!H45)+(15*'Wycena frontów MDF'!O45)+(15*'Wycena frontów MDF'!V45)),IF(Wycena!$C$10="Kanion z uchwytem",((15*'Wycena frontów MDF'!H45)+(15*'Wycena frontów MDF'!O45)+(15*'Wycena frontów MDF'!V45)),IF(Wycena!$C$10="Sparta z uchwytem",((15*'Wycena frontów MDF'!H45)+(15*'Wycena frontów MDF'!O45)+(15*'Wycena frontów MDF'!V45)),0)))</f>
        <v>0</v>
      </c>
      <c r="AE45" s="241">
        <f>IF(Wycena!$C$10="VEGAS",((50*H45)+(50*O45)+(50*V45)),0)</f>
        <v>0</v>
      </c>
      <c r="AF45" s="230">
        <v>0</v>
      </c>
      <c r="AG45" s="320">
        <f t="shared" si="5"/>
        <v>0</v>
      </c>
      <c r="AH45" s="320">
        <f t="shared" si="6"/>
        <v>0</v>
      </c>
      <c r="AI45" s="320">
        <f t="shared" si="7"/>
        <v>0</v>
      </c>
      <c r="AJ45" s="320">
        <f t="shared" si="8"/>
        <v>0</v>
      </c>
      <c r="AK45" s="320">
        <f t="shared" si="9"/>
        <v>0</v>
      </c>
      <c r="AL45" s="320">
        <f t="shared" si="10"/>
        <v>0</v>
      </c>
      <c r="AM45" s="320">
        <f t="shared" si="11"/>
        <v>0</v>
      </c>
      <c r="AN45" s="320">
        <f t="shared" si="12"/>
        <v>0</v>
      </c>
      <c r="AO45" s="320">
        <f t="shared" si="13"/>
        <v>0</v>
      </c>
      <c r="AS45" s="240">
        <f>IF(Wycena!$D$6=2,(AA45+AB45+AC45+AD45+AE45+AG45+AH45+AI45+AJ45+AK45+AL45+AM45+AN45+AO45),IF(Wycena!$D$6=3,(AA45+AB45+AC45+AD45+AF45+AG45+AH45+AI45+AJ45+AK45+AL45+AM45+AN45+AO45),0))</f>
        <v>0</v>
      </c>
      <c r="AT45" s="240">
        <f t="shared" si="14"/>
        <v>38.375999999999998</v>
      </c>
    </row>
    <row r="46" spans="2:46" ht="15.75" thickBot="1">
      <c r="B46" s="244" t="s">
        <v>886</v>
      </c>
      <c r="C46" s="323" t="s">
        <v>1239</v>
      </c>
      <c r="D46" s="336">
        <f t="shared" si="0"/>
        <v>19.187999999999999</v>
      </c>
      <c r="E46" s="325">
        <v>1</v>
      </c>
      <c r="F46" s="272">
        <v>355</v>
      </c>
      <c r="G46" s="272">
        <v>896</v>
      </c>
      <c r="H46" s="224">
        <v>2</v>
      </c>
      <c r="I46" s="234">
        <f>IF(C46="PEŁNY",VLOOKUP(Wycena!$C$10,Wycena!$AA$2:$AC$60,3,0),IF(C46="SZUFLADA",VLOOKUP(Wycena!$C$10,Wycena!$AA$63:$AC$121,3,0),0))</f>
        <v>0</v>
      </c>
      <c r="J46" s="337" t="s">
        <v>1244</v>
      </c>
      <c r="K46" s="337"/>
      <c r="L46" s="328"/>
      <c r="M46"/>
      <c r="N46"/>
      <c r="O46"/>
      <c r="P46" s="234">
        <f>IF(J46="PEŁNY",VLOOKUP(Wycena!$C$10,Wycena!$AA$2:$AC$60,3,0),IF(J46="SZUFLADA",VLOOKUP(Wycena!$C$10,Wycena!$AA$63:$AC$121,3,0),0))</f>
        <v>0</v>
      </c>
      <c r="Q46" s="337" t="s">
        <v>1244</v>
      </c>
      <c r="R46" s="280"/>
      <c r="S46" s="329"/>
      <c r="T46"/>
      <c r="U46"/>
      <c r="V46"/>
      <c r="W46" s="234">
        <f>IF(Q46="PEŁNY",VLOOKUP(Wycena!$C$10,Wycena!$AA$2:$AC$60,3,0),IF(Q46="SZUFLADA",VLOOKUP(Wycena!$C$10,Wycena!$AA$63:$AC$121,3,0),0))</f>
        <v>0</v>
      </c>
      <c r="X46" s="239">
        <f>IF(Wycena!$D$6&gt;1,(('Wycena frontów MDF'!D46*'Wycena frontów MDF'!H46)+('Wycena frontów MDF'!K46*'Wycena frontów MDF'!O46)+('Wycena frontów MDF'!R46*'Wycena frontów MDF'!V46)),0)</f>
        <v>38.375999999999998</v>
      </c>
      <c r="Z46" s="230">
        <f t="shared" si="1"/>
        <v>0.63615999999999995</v>
      </c>
      <c r="AA46" s="230">
        <f t="shared" si="2"/>
        <v>0</v>
      </c>
      <c r="AB46" s="230">
        <f t="shared" si="3"/>
        <v>0</v>
      </c>
      <c r="AC46" s="230">
        <f t="shared" si="4"/>
        <v>0</v>
      </c>
      <c r="AD46" s="240">
        <f>IF(Wycena!$C$10="ALASKA z uchwytem",((15*'Wycena frontów MDF'!H46)+(15*'Wycena frontów MDF'!O46)+(15*'Wycena frontów MDF'!V46)),IF(Wycena!$C$10="Kanion z uchwytem",((15*'Wycena frontów MDF'!H46)+(15*'Wycena frontów MDF'!O46)+(15*'Wycena frontów MDF'!V46)),IF(Wycena!$C$10="Sparta z uchwytem",((15*'Wycena frontów MDF'!H46)+(15*'Wycena frontów MDF'!O46)+(15*'Wycena frontów MDF'!V46)),0)))</f>
        <v>0</v>
      </c>
      <c r="AE46" s="241">
        <f>IF(Wycena!$C$10="VEGAS",((50*H46)+(50*O46)+(50*V46)),0)</f>
        <v>0</v>
      </c>
      <c r="AF46" s="230">
        <v>0</v>
      </c>
      <c r="AG46" s="320">
        <f t="shared" si="5"/>
        <v>0</v>
      </c>
      <c r="AH46" s="320">
        <f t="shared" si="6"/>
        <v>0</v>
      </c>
      <c r="AI46" s="320">
        <f t="shared" si="7"/>
        <v>0</v>
      </c>
      <c r="AJ46" s="320">
        <f t="shared" si="8"/>
        <v>0</v>
      </c>
      <c r="AK46" s="320">
        <f t="shared" si="9"/>
        <v>0</v>
      </c>
      <c r="AL46" s="320">
        <f t="shared" si="10"/>
        <v>0</v>
      </c>
      <c r="AM46" s="320">
        <f t="shared" si="11"/>
        <v>0</v>
      </c>
      <c r="AN46" s="320">
        <f t="shared" si="12"/>
        <v>0</v>
      </c>
      <c r="AO46" s="320">
        <f t="shared" si="13"/>
        <v>0</v>
      </c>
      <c r="AS46" s="240">
        <f>IF(Wycena!$D$6=2,(AA46+AB46+AC46+AD46+AE46+AG46+AH46+AI46+AJ46+AK46+AL46+AM46+AN46+AO46),IF(Wycena!$D$6=3,(AA46+AB46+AC46+AD46+AF46+AG46+AH46+AI46+AJ46+AK46+AL46+AM46+AN46+AO46),0))</f>
        <v>0</v>
      </c>
      <c r="AT46" s="240">
        <f t="shared" si="14"/>
        <v>38.375999999999998</v>
      </c>
    </row>
    <row r="47" spans="2:46" ht="15.75" thickBot="1">
      <c r="B47" s="247" t="s">
        <v>887</v>
      </c>
      <c r="C47" s="323" t="s">
        <v>1239</v>
      </c>
      <c r="D47" s="336">
        <f t="shared" si="0"/>
        <v>19.187999999999999</v>
      </c>
      <c r="E47" s="325">
        <v>1</v>
      </c>
      <c r="F47" s="274">
        <v>355</v>
      </c>
      <c r="G47" s="274">
        <v>296</v>
      </c>
      <c r="H47" s="274">
        <v>2</v>
      </c>
      <c r="I47" s="234">
        <f>IF(C47="PEŁNY",VLOOKUP(Wycena!$C$10,Wycena!$AA$2:$AC$60,3,0),IF(C47="SZUFLADA",VLOOKUP(Wycena!$C$10,Wycena!$AA$63:$AC$121,3,0),0))</f>
        <v>0</v>
      </c>
      <c r="J47" s="337" t="s">
        <v>1244</v>
      </c>
      <c r="K47" s="337"/>
      <c r="L47" s="328"/>
      <c r="M47"/>
      <c r="N47"/>
      <c r="O47"/>
      <c r="P47" s="234">
        <f>IF(J47="PEŁNY",VLOOKUP(Wycena!$C$10,Wycena!$AA$2:$AC$60,3,0),IF(J47="SZUFLADA",VLOOKUP(Wycena!$C$10,Wycena!$AA$63:$AC$121,3,0),0))</f>
        <v>0</v>
      </c>
      <c r="Q47" s="337" t="s">
        <v>1244</v>
      </c>
      <c r="R47" s="280"/>
      <c r="S47" s="329"/>
      <c r="T47"/>
      <c r="U47"/>
      <c r="V47"/>
      <c r="W47" s="234">
        <f>IF(Q47="PEŁNY",VLOOKUP(Wycena!$C$10,Wycena!$AA$2:$AC$60,3,0),IF(Q47="SZUFLADA",VLOOKUP(Wycena!$C$10,Wycena!$AA$63:$AC$121,3,0),0))</f>
        <v>0</v>
      </c>
      <c r="X47" s="239">
        <f>IF(Wycena!$D$6&gt;1,(('Wycena frontów MDF'!D47*'Wycena frontów MDF'!H47)+('Wycena frontów MDF'!K47*'Wycena frontów MDF'!O47)+('Wycena frontów MDF'!R47*'Wycena frontów MDF'!V47)),0)</f>
        <v>38.375999999999998</v>
      </c>
      <c r="Z47" s="230">
        <f t="shared" si="1"/>
        <v>0.21015999999999999</v>
      </c>
      <c r="AA47" s="230">
        <f t="shared" si="2"/>
        <v>0</v>
      </c>
      <c r="AB47" s="230">
        <f t="shared" si="3"/>
        <v>0</v>
      </c>
      <c r="AC47" s="230">
        <f t="shared" si="4"/>
        <v>0</v>
      </c>
      <c r="AD47" s="240">
        <f>IF(Wycena!$C$10="ALASKA z uchwytem",((15*'Wycena frontów MDF'!H47)+(15*'Wycena frontów MDF'!O47)+(15*'Wycena frontów MDF'!V47)),IF(Wycena!$C$10="Kanion z uchwytem",((15*'Wycena frontów MDF'!H47)+(15*'Wycena frontów MDF'!O47)+(15*'Wycena frontów MDF'!V47)),IF(Wycena!$C$10="Sparta z uchwytem",((15*'Wycena frontów MDF'!H47)+(15*'Wycena frontów MDF'!O47)+(15*'Wycena frontów MDF'!V47)),0)))</f>
        <v>0</v>
      </c>
      <c r="AE47" s="241">
        <f>IF(Wycena!$C$10="VEGAS",((50*H47)+(50*O47)+(50*V47)),0)</f>
        <v>0</v>
      </c>
      <c r="AF47" s="230">
        <v>0</v>
      </c>
      <c r="AG47" s="320">
        <f t="shared" si="5"/>
        <v>0</v>
      </c>
      <c r="AH47" s="320">
        <f t="shared" si="6"/>
        <v>0</v>
      </c>
      <c r="AI47" s="320">
        <f t="shared" si="7"/>
        <v>0</v>
      </c>
      <c r="AJ47" s="320">
        <f t="shared" si="8"/>
        <v>0</v>
      </c>
      <c r="AK47" s="320">
        <f t="shared" si="9"/>
        <v>0</v>
      </c>
      <c r="AL47" s="320">
        <f t="shared" si="10"/>
        <v>0</v>
      </c>
      <c r="AM47" s="320">
        <f t="shared" si="11"/>
        <v>0</v>
      </c>
      <c r="AN47" s="320">
        <f t="shared" si="12"/>
        <v>0</v>
      </c>
      <c r="AO47" s="320">
        <f t="shared" si="13"/>
        <v>0</v>
      </c>
      <c r="AS47" s="240">
        <f>IF(Wycena!$D$6=2,(AA47+AB47+AC47+AD47+AE47+AG47+AH47+AI47+AJ47+AK47+AL47+AM47+AN47+AO47),IF(Wycena!$D$6=3,(AA47+AB47+AC47+AD47+AF47+AG47+AH47+AI47+AJ47+AK47+AL47+AM47+AN47+AO47),0))</f>
        <v>0</v>
      </c>
      <c r="AT47" s="240">
        <f t="shared" si="14"/>
        <v>38.375999999999998</v>
      </c>
    </row>
    <row r="48" spans="2:46" ht="15.75" thickBot="1">
      <c r="B48" s="247" t="s">
        <v>888</v>
      </c>
      <c r="C48" s="323" t="s">
        <v>1239</v>
      </c>
      <c r="D48" s="336">
        <f t="shared" si="0"/>
        <v>19.187999999999999</v>
      </c>
      <c r="E48" s="325">
        <v>1</v>
      </c>
      <c r="F48" s="274">
        <v>355</v>
      </c>
      <c r="G48" s="274">
        <v>396</v>
      </c>
      <c r="H48" s="274">
        <v>2</v>
      </c>
      <c r="I48" s="234">
        <f>IF(C48="PEŁNY",VLOOKUP(Wycena!$C$10,Wycena!$AA$2:$AC$60,3,0),IF(C48="SZUFLADA",VLOOKUP(Wycena!$C$10,Wycena!$AA$63:$AC$121,3,0),0))</f>
        <v>0</v>
      </c>
      <c r="J48" s="337" t="s">
        <v>1244</v>
      </c>
      <c r="K48" s="337"/>
      <c r="L48" s="328"/>
      <c r="M48"/>
      <c r="N48"/>
      <c r="O48"/>
      <c r="P48" s="234">
        <f>IF(J48="PEŁNY",VLOOKUP(Wycena!$C$10,Wycena!$AA$2:$AC$60,3,0),IF(J48="SZUFLADA",VLOOKUP(Wycena!$C$10,Wycena!$AA$63:$AC$121,3,0),0))</f>
        <v>0</v>
      </c>
      <c r="Q48" s="337" t="s">
        <v>1244</v>
      </c>
      <c r="R48" s="280"/>
      <c r="S48" s="329"/>
      <c r="T48"/>
      <c r="U48"/>
      <c r="V48"/>
      <c r="W48" s="234">
        <f>IF(Q48="PEŁNY",VLOOKUP(Wycena!$C$10,Wycena!$AA$2:$AC$60,3,0),IF(Q48="SZUFLADA",VLOOKUP(Wycena!$C$10,Wycena!$AA$63:$AC$121,3,0),0))</f>
        <v>0</v>
      </c>
      <c r="X48" s="239">
        <f>IF(Wycena!$D$6&gt;1,(('Wycena frontów MDF'!D48*'Wycena frontów MDF'!H48)+('Wycena frontów MDF'!K48*'Wycena frontów MDF'!O48)+('Wycena frontów MDF'!R48*'Wycena frontów MDF'!V48)),0)</f>
        <v>38.375999999999998</v>
      </c>
      <c r="Z48" s="230">
        <f t="shared" si="1"/>
        <v>0.28116000000000002</v>
      </c>
      <c r="AA48" s="230">
        <f t="shared" si="2"/>
        <v>0</v>
      </c>
      <c r="AB48" s="230">
        <f t="shared" si="3"/>
        <v>0</v>
      </c>
      <c r="AC48" s="230">
        <f t="shared" si="4"/>
        <v>0</v>
      </c>
      <c r="AD48" s="240">
        <f>IF(Wycena!$C$10="ALASKA z uchwytem",((15*'Wycena frontów MDF'!H48)+(15*'Wycena frontów MDF'!O48)+(15*'Wycena frontów MDF'!V48)),IF(Wycena!$C$10="Kanion z uchwytem",((15*'Wycena frontów MDF'!H48)+(15*'Wycena frontów MDF'!O48)+(15*'Wycena frontów MDF'!V48)),IF(Wycena!$C$10="Sparta z uchwytem",((15*'Wycena frontów MDF'!H48)+(15*'Wycena frontów MDF'!O48)+(15*'Wycena frontów MDF'!V48)),0)))</f>
        <v>0</v>
      </c>
      <c r="AE48" s="241">
        <f>IF(Wycena!$C$10="VEGAS",((50*H48)+(50*O48)+(50*V48)),0)</f>
        <v>0</v>
      </c>
      <c r="AF48" s="230">
        <v>0</v>
      </c>
      <c r="AG48" s="320">
        <f t="shared" si="5"/>
        <v>0</v>
      </c>
      <c r="AH48" s="320">
        <f t="shared" si="6"/>
        <v>0</v>
      </c>
      <c r="AI48" s="320">
        <f t="shared" si="7"/>
        <v>0</v>
      </c>
      <c r="AJ48" s="320">
        <f t="shared" si="8"/>
        <v>0</v>
      </c>
      <c r="AK48" s="320">
        <f t="shared" si="9"/>
        <v>0</v>
      </c>
      <c r="AL48" s="320">
        <f t="shared" si="10"/>
        <v>0</v>
      </c>
      <c r="AM48" s="320">
        <f t="shared" si="11"/>
        <v>0</v>
      </c>
      <c r="AN48" s="320">
        <f t="shared" si="12"/>
        <v>0</v>
      </c>
      <c r="AO48" s="320">
        <f t="shared" si="13"/>
        <v>0</v>
      </c>
      <c r="AS48" s="240">
        <f>IF(Wycena!$D$6=2,(AA48+AB48+AC48+AD48+AE48+AG48+AH48+AI48+AJ48+AK48+AL48+AM48+AN48+AO48),IF(Wycena!$D$6=3,(AA48+AB48+AC48+AD48+AF48+AG48+AH48+AI48+AJ48+AK48+AL48+AM48+AN48+AO48),0))</f>
        <v>0</v>
      </c>
      <c r="AT48" s="240">
        <f t="shared" si="14"/>
        <v>38.375999999999998</v>
      </c>
    </row>
    <row r="49" spans="2:46" ht="15.75" thickBot="1">
      <c r="B49" s="247" t="s">
        <v>889</v>
      </c>
      <c r="C49" s="323" t="s">
        <v>1239</v>
      </c>
      <c r="D49" s="336">
        <f t="shared" si="0"/>
        <v>19.187999999999999</v>
      </c>
      <c r="E49" s="325">
        <v>1</v>
      </c>
      <c r="F49" s="274">
        <v>355</v>
      </c>
      <c r="G49" s="274">
        <v>446</v>
      </c>
      <c r="H49" s="274">
        <v>2</v>
      </c>
      <c r="I49" s="234">
        <f>IF(C49="PEŁNY",VLOOKUP(Wycena!$C$10,Wycena!$AA$2:$AC$60,3,0),IF(C49="SZUFLADA",VLOOKUP(Wycena!$C$10,Wycena!$AA$63:$AC$121,3,0),0))</f>
        <v>0</v>
      </c>
      <c r="J49" s="337" t="s">
        <v>1244</v>
      </c>
      <c r="K49" s="337"/>
      <c r="L49" s="328"/>
      <c r="M49"/>
      <c r="N49"/>
      <c r="O49"/>
      <c r="P49" s="234">
        <f>IF(J49="PEŁNY",VLOOKUP(Wycena!$C$10,Wycena!$AA$2:$AC$60,3,0),IF(J49="SZUFLADA",VLOOKUP(Wycena!$C$10,Wycena!$AA$63:$AC$121,3,0),0))</f>
        <v>0</v>
      </c>
      <c r="Q49" s="337" t="s">
        <v>1244</v>
      </c>
      <c r="R49" s="280"/>
      <c r="S49" s="329"/>
      <c r="T49"/>
      <c r="U49"/>
      <c r="V49"/>
      <c r="W49" s="234">
        <f>IF(Q49="PEŁNY",VLOOKUP(Wycena!$C$10,Wycena!$AA$2:$AC$60,3,0),IF(Q49="SZUFLADA",VLOOKUP(Wycena!$C$10,Wycena!$AA$63:$AC$121,3,0),0))</f>
        <v>0</v>
      </c>
      <c r="X49" s="239">
        <f>IF(Wycena!$D$6&gt;1,(('Wycena frontów MDF'!D49*'Wycena frontów MDF'!H49)+('Wycena frontów MDF'!K49*'Wycena frontów MDF'!O49)+('Wycena frontów MDF'!R49*'Wycena frontów MDF'!V49)),0)</f>
        <v>38.375999999999998</v>
      </c>
      <c r="Z49" s="230">
        <f t="shared" si="1"/>
        <v>0.31666</v>
      </c>
      <c r="AA49" s="230">
        <f t="shared" si="2"/>
        <v>0</v>
      </c>
      <c r="AB49" s="230">
        <f t="shared" si="3"/>
        <v>0</v>
      </c>
      <c r="AC49" s="230">
        <f t="shared" si="4"/>
        <v>0</v>
      </c>
      <c r="AD49" s="240">
        <f>IF(Wycena!$C$10="ALASKA z uchwytem",((15*'Wycena frontów MDF'!H49)+(15*'Wycena frontów MDF'!O49)+(15*'Wycena frontów MDF'!V49)),IF(Wycena!$C$10="Kanion z uchwytem",((15*'Wycena frontów MDF'!H49)+(15*'Wycena frontów MDF'!O49)+(15*'Wycena frontów MDF'!V49)),IF(Wycena!$C$10="Sparta z uchwytem",((15*'Wycena frontów MDF'!H49)+(15*'Wycena frontów MDF'!O49)+(15*'Wycena frontów MDF'!V49)),0)))</f>
        <v>0</v>
      </c>
      <c r="AE49" s="241">
        <f>IF(Wycena!$C$10="VEGAS",((50*H49)+(50*O49)+(50*V49)),0)</f>
        <v>0</v>
      </c>
      <c r="AF49" s="230">
        <v>0</v>
      </c>
      <c r="AG49" s="320">
        <f t="shared" si="5"/>
        <v>0</v>
      </c>
      <c r="AH49" s="320">
        <f t="shared" si="6"/>
        <v>0</v>
      </c>
      <c r="AI49" s="320">
        <f t="shared" si="7"/>
        <v>0</v>
      </c>
      <c r="AJ49" s="320">
        <f t="shared" si="8"/>
        <v>0</v>
      </c>
      <c r="AK49" s="320">
        <f t="shared" si="9"/>
        <v>0</v>
      </c>
      <c r="AL49" s="320">
        <f t="shared" si="10"/>
        <v>0</v>
      </c>
      <c r="AM49" s="320">
        <f t="shared" si="11"/>
        <v>0</v>
      </c>
      <c r="AN49" s="320">
        <f t="shared" si="12"/>
        <v>0</v>
      </c>
      <c r="AO49" s="320">
        <f t="shared" si="13"/>
        <v>0</v>
      </c>
      <c r="AS49" s="240">
        <f>IF(Wycena!$D$6=2,(AA49+AB49+AC49+AD49+AE49+AG49+AH49+AI49+AJ49+AK49+AL49+AM49+AN49+AO49),IF(Wycena!$D$6=3,(AA49+AB49+AC49+AD49+AF49+AG49+AH49+AI49+AJ49+AK49+AL49+AM49+AN49+AO49),0))</f>
        <v>0</v>
      </c>
      <c r="AT49" s="240">
        <f t="shared" si="14"/>
        <v>38.375999999999998</v>
      </c>
    </row>
    <row r="50" spans="2:46" ht="15.75" thickBot="1">
      <c r="B50" s="247" t="s">
        <v>890</v>
      </c>
      <c r="C50" s="323" t="s">
        <v>1239</v>
      </c>
      <c r="D50" s="336">
        <f t="shared" si="0"/>
        <v>19.187999999999999</v>
      </c>
      <c r="E50" s="325">
        <v>1</v>
      </c>
      <c r="F50" s="274">
        <v>355</v>
      </c>
      <c r="G50" s="274">
        <v>496</v>
      </c>
      <c r="H50" s="274">
        <v>2</v>
      </c>
      <c r="I50" s="234">
        <f>IF(C50="PEŁNY",VLOOKUP(Wycena!$C$10,Wycena!$AA$2:$AC$60,3,0),IF(C50="SZUFLADA",VLOOKUP(Wycena!$C$10,Wycena!$AA$63:$AC$121,3,0),0))</f>
        <v>0</v>
      </c>
      <c r="J50" s="337" t="s">
        <v>1244</v>
      </c>
      <c r="K50" s="337"/>
      <c r="L50" s="328"/>
      <c r="M50"/>
      <c r="N50"/>
      <c r="O50"/>
      <c r="P50" s="234">
        <f>IF(J50="PEŁNY",VLOOKUP(Wycena!$C$10,Wycena!$AA$2:$AC$60,3,0),IF(J50="SZUFLADA",VLOOKUP(Wycena!$C$10,Wycena!$AA$63:$AC$121,3,0),0))</f>
        <v>0</v>
      </c>
      <c r="Q50" s="337" t="s">
        <v>1244</v>
      </c>
      <c r="R50" s="280"/>
      <c r="S50" s="329"/>
      <c r="T50"/>
      <c r="U50"/>
      <c r="V50"/>
      <c r="W50" s="234">
        <f>IF(Q50="PEŁNY",VLOOKUP(Wycena!$C$10,Wycena!$AA$2:$AC$60,3,0),IF(Q50="SZUFLADA",VLOOKUP(Wycena!$C$10,Wycena!$AA$63:$AC$121,3,0),0))</f>
        <v>0</v>
      </c>
      <c r="X50" s="239">
        <f>IF(Wycena!$D$6&gt;1,(('Wycena frontów MDF'!D50*'Wycena frontów MDF'!H50)+('Wycena frontów MDF'!K50*'Wycena frontów MDF'!O50)+('Wycena frontów MDF'!R50*'Wycena frontów MDF'!V50)),0)</f>
        <v>38.375999999999998</v>
      </c>
      <c r="Z50" s="230">
        <f t="shared" si="1"/>
        <v>0.35215999999999997</v>
      </c>
      <c r="AA50" s="230">
        <f t="shared" si="2"/>
        <v>0</v>
      </c>
      <c r="AB50" s="230">
        <f t="shared" si="3"/>
        <v>0</v>
      </c>
      <c r="AC50" s="230">
        <f t="shared" si="4"/>
        <v>0</v>
      </c>
      <c r="AD50" s="240">
        <f>IF(Wycena!$C$10="ALASKA z uchwytem",((15*'Wycena frontów MDF'!H50)+(15*'Wycena frontów MDF'!O50)+(15*'Wycena frontów MDF'!V50)),IF(Wycena!$C$10="Kanion z uchwytem",((15*'Wycena frontów MDF'!H50)+(15*'Wycena frontów MDF'!O50)+(15*'Wycena frontów MDF'!V50)),IF(Wycena!$C$10="Sparta z uchwytem",((15*'Wycena frontów MDF'!H50)+(15*'Wycena frontów MDF'!O50)+(15*'Wycena frontów MDF'!V50)),0)))</f>
        <v>0</v>
      </c>
      <c r="AE50" s="241">
        <f>IF(Wycena!$C$10="VEGAS",((50*H50)+(50*O50)+(50*V50)),0)</f>
        <v>0</v>
      </c>
      <c r="AF50" s="230">
        <v>0</v>
      </c>
      <c r="AG50" s="320">
        <f t="shared" si="5"/>
        <v>0</v>
      </c>
      <c r="AH50" s="320">
        <f t="shared" si="6"/>
        <v>0</v>
      </c>
      <c r="AI50" s="320">
        <f t="shared" si="7"/>
        <v>0</v>
      </c>
      <c r="AJ50" s="320">
        <f t="shared" si="8"/>
        <v>0</v>
      </c>
      <c r="AK50" s="320">
        <f t="shared" si="9"/>
        <v>0</v>
      </c>
      <c r="AL50" s="320">
        <f t="shared" si="10"/>
        <v>0</v>
      </c>
      <c r="AM50" s="320">
        <f t="shared" si="11"/>
        <v>0</v>
      </c>
      <c r="AN50" s="320">
        <f t="shared" si="12"/>
        <v>0</v>
      </c>
      <c r="AO50" s="320">
        <f t="shared" si="13"/>
        <v>0</v>
      </c>
      <c r="AS50" s="240">
        <f>IF(Wycena!$D$6=2,(AA50+AB50+AC50+AD50+AE50+AG50+AH50+AI50+AJ50+AK50+AL50+AM50+AN50+AO50),IF(Wycena!$D$6=3,(AA50+AB50+AC50+AD50+AF50+AG50+AH50+AI50+AJ50+AK50+AL50+AM50+AN50+AO50),0))</f>
        <v>0</v>
      </c>
      <c r="AT50" s="240">
        <f t="shared" si="14"/>
        <v>38.375999999999998</v>
      </c>
    </row>
    <row r="51" spans="2:46" ht="15.75" thickBot="1">
      <c r="B51" s="247" t="s">
        <v>891</v>
      </c>
      <c r="C51" s="323" t="s">
        <v>1239</v>
      </c>
      <c r="D51" s="336">
        <f t="shared" si="0"/>
        <v>19.187999999999999</v>
      </c>
      <c r="E51" s="325">
        <v>1</v>
      </c>
      <c r="F51" s="274">
        <v>355</v>
      </c>
      <c r="G51" s="274">
        <v>596</v>
      </c>
      <c r="H51" s="274">
        <v>2</v>
      </c>
      <c r="I51" s="234">
        <f>IF(C51="PEŁNY",VLOOKUP(Wycena!$C$10,Wycena!$AA$2:$AC$60,3,0),IF(C51="SZUFLADA",VLOOKUP(Wycena!$C$10,Wycena!$AA$63:$AC$121,3,0),0))</f>
        <v>0</v>
      </c>
      <c r="J51" s="337" t="s">
        <v>1244</v>
      </c>
      <c r="K51" s="337"/>
      <c r="L51" s="328"/>
      <c r="M51"/>
      <c r="N51"/>
      <c r="O51"/>
      <c r="P51" s="234">
        <f>IF(J51="PEŁNY",VLOOKUP(Wycena!$C$10,Wycena!$AA$2:$AC$60,3,0),IF(J51="SZUFLADA",VLOOKUP(Wycena!$C$10,Wycena!$AA$63:$AC$121,3,0),0))</f>
        <v>0</v>
      </c>
      <c r="Q51" s="337" t="s">
        <v>1244</v>
      </c>
      <c r="R51" s="280"/>
      <c r="S51" s="329"/>
      <c r="T51"/>
      <c r="U51"/>
      <c r="V51"/>
      <c r="W51" s="234">
        <f>IF(Q51="PEŁNY",VLOOKUP(Wycena!$C$10,Wycena!$AA$2:$AC$60,3,0),IF(Q51="SZUFLADA",VLOOKUP(Wycena!$C$10,Wycena!$AA$63:$AC$121,3,0),0))</f>
        <v>0</v>
      </c>
      <c r="X51" s="239">
        <f>IF(Wycena!$D$6&gt;1,(('Wycena frontów MDF'!D51*'Wycena frontów MDF'!H51)+('Wycena frontów MDF'!K51*'Wycena frontów MDF'!O51)+('Wycena frontów MDF'!R51*'Wycena frontów MDF'!V51)),0)</f>
        <v>38.375999999999998</v>
      </c>
      <c r="Z51" s="230">
        <f t="shared" si="1"/>
        <v>0.42315999999999998</v>
      </c>
      <c r="AA51" s="230">
        <f t="shared" si="2"/>
        <v>0</v>
      </c>
      <c r="AB51" s="230">
        <f t="shared" si="3"/>
        <v>0</v>
      </c>
      <c r="AC51" s="230">
        <f t="shared" si="4"/>
        <v>0</v>
      </c>
      <c r="AD51" s="240">
        <f>IF(Wycena!$C$10="ALASKA z uchwytem",((15*'Wycena frontów MDF'!H51)+(15*'Wycena frontów MDF'!O51)+(15*'Wycena frontów MDF'!V51)),IF(Wycena!$C$10="Kanion z uchwytem",((15*'Wycena frontów MDF'!H51)+(15*'Wycena frontów MDF'!O51)+(15*'Wycena frontów MDF'!V51)),IF(Wycena!$C$10="Sparta z uchwytem",((15*'Wycena frontów MDF'!H51)+(15*'Wycena frontów MDF'!O51)+(15*'Wycena frontów MDF'!V51)),0)))</f>
        <v>0</v>
      </c>
      <c r="AE51" s="241">
        <f>IF(Wycena!$C$10="VEGAS",((50*H51)+(50*O51)+(50*V51)),0)</f>
        <v>0</v>
      </c>
      <c r="AF51" s="230">
        <v>0</v>
      </c>
      <c r="AG51" s="320">
        <f t="shared" si="5"/>
        <v>0</v>
      </c>
      <c r="AH51" s="320">
        <f t="shared" si="6"/>
        <v>0</v>
      </c>
      <c r="AI51" s="320">
        <f t="shared" si="7"/>
        <v>0</v>
      </c>
      <c r="AJ51" s="320">
        <f t="shared" si="8"/>
        <v>0</v>
      </c>
      <c r="AK51" s="320">
        <f t="shared" si="9"/>
        <v>0</v>
      </c>
      <c r="AL51" s="320">
        <f t="shared" si="10"/>
        <v>0</v>
      </c>
      <c r="AM51" s="320">
        <f t="shared" si="11"/>
        <v>0</v>
      </c>
      <c r="AN51" s="320">
        <f t="shared" si="12"/>
        <v>0</v>
      </c>
      <c r="AO51" s="320">
        <f t="shared" si="13"/>
        <v>0</v>
      </c>
      <c r="AS51" s="240">
        <f>IF(Wycena!$D$6=2,(AA51+AB51+AC51+AD51+AE51+AG51+AH51+AI51+AJ51+AK51+AL51+AM51+AN51+AO51),IF(Wycena!$D$6=3,(AA51+AB51+AC51+AD51+AF51+AG51+AH51+AI51+AJ51+AK51+AL51+AM51+AN51+AO51),0))</f>
        <v>0</v>
      </c>
      <c r="AT51" s="240">
        <f t="shared" si="14"/>
        <v>38.375999999999998</v>
      </c>
    </row>
    <row r="52" spans="2:46" ht="15.75" thickBot="1">
      <c r="B52" s="247" t="s">
        <v>892</v>
      </c>
      <c r="C52" s="323" t="s">
        <v>1239</v>
      </c>
      <c r="D52" s="336">
        <f t="shared" si="0"/>
        <v>19.187999999999999</v>
      </c>
      <c r="E52" s="325">
        <v>1</v>
      </c>
      <c r="F52" s="274">
        <v>355</v>
      </c>
      <c r="G52" s="274">
        <v>696</v>
      </c>
      <c r="H52" s="274">
        <v>2</v>
      </c>
      <c r="I52" s="234">
        <f>IF(C52="PEŁNY",VLOOKUP(Wycena!$C$10,Wycena!$AA$2:$AC$60,3,0),IF(C52="SZUFLADA",VLOOKUP(Wycena!$C$10,Wycena!$AA$63:$AC$121,3,0),0))</f>
        <v>0</v>
      </c>
      <c r="J52" s="337" t="s">
        <v>1244</v>
      </c>
      <c r="K52" s="337"/>
      <c r="L52" s="328"/>
      <c r="M52"/>
      <c r="N52"/>
      <c r="O52"/>
      <c r="P52" s="234">
        <f>IF(J52="PEŁNY",VLOOKUP(Wycena!$C$10,Wycena!$AA$2:$AC$60,3,0),IF(J52="SZUFLADA",VLOOKUP(Wycena!$C$10,Wycena!$AA$63:$AC$121,3,0),0))</f>
        <v>0</v>
      </c>
      <c r="Q52" s="337" t="s">
        <v>1244</v>
      </c>
      <c r="R52" s="280"/>
      <c r="S52" s="329"/>
      <c r="T52"/>
      <c r="U52"/>
      <c r="V52"/>
      <c r="W52" s="234">
        <f>IF(Q52="PEŁNY",VLOOKUP(Wycena!$C$10,Wycena!$AA$2:$AC$60,3,0),IF(Q52="SZUFLADA",VLOOKUP(Wycena!$C$10,Wycena!$AA$63:$AC$121,3,0),0))</f>
        <v>0</v>
      </c>
      <c r="X52" s="239">
        <f>IF(Wycena!$D$6&gt;1,(('Wycena frontów MDF'!D52*'Wycena frontów MDF'!H52)+('Wycena frontów MDF'!K52*'Wycena frontów MDF'!O52)+('Wycena frontów MDF'!R52*'Wycena frontów MDF'!V52)),0)</f>
        <v>38.375999999999998</v>
      </c>
      <c r="Z52" s="230">
        <f t="shared" si="1"/>
        <v>0.49415999999999993</v>
      </c>
      <c r="AA52" s="230">
        <f t="shared" si="2"/>
        <v>0</v>
      </c>
      <c r="AB52" s="230">
        <f t="shared" si="3"/>
        <v>0</v>
      </c>
      <c r="AC52" s="230">
        <f t="shared" si="4"/>
        <v>0</v>
      </c>
      <c r="AD52" s="240">
        <f>IF(Wycena!$C$10="ALASKA z uchwytem",((15*'Wycena frontów MDF'!H52)+(15*'Wycena frontów MDF'!O52)+(15*'Wycena frontów MDF'!V52)),IF(Wycena!$C$10="Kanion z uchwytem",((15*'Wycena frontów MDF'!H52)+(15*'Wycena frontów MDF'!O52)+(15*'Wycena frontów MDF'!V52)),IF(Wycena!$C$10="Sparta z uchwytem",((15*'Wycena frontów MDF'!H52)+(15*'Wycena frontów MDF'!O52)+(15*'Wycena frontów MDF'!V52)),0)))</f>
        <v>0</v>
      </c>
      <c r="AE52" s="241">
        <f>IF(Wycena!$C$10="VEGAS",((50*H52)+(50*O52)+(50*V52)),0)</f>
        <v>0</v>
      </c>
      <c r="AF52" s="230">
        <v>0</v>
      </c>
      <c r="AG52" s="320">
        <f t="shared" si="5"/>
        <v>0</v>
      </c>
      <c r="AH52" s="320">
        <f t="shared" si="6"/>
        <v>0</v>
      </c>
      <c r="AI52" s="320">
        <f t="shared" si="7"/>
        <v>0</v>
      </c>
      <c r="AJ52" s="320">
        <f t="shared" si="8"/>
        <v>0</v>
      </c>
      <c r="AK52" s="320">
        <f t="shared" si="9"/>
        <v>0</v>
      </c>
      <c r="AL52" s="320">
        <f t="shared" si="10"/>
        <v>0</v>
      </c>
      <c r="AM52" s="320">
        <f t="shared" si="11"/>
        <v>0</v>
      </c>
      <c r="AN52" s="320">
        <f t="shared" si="12"/>
        <v>0</v>
      </c>
      <c r="AO52" s="320">
        <f t="shared" si="13"/>
        <v>0</v>
      </c>
      <c r="AS52" s="240">
        <f>IF(Wycena!$D$6=2,(AA52+AB52+AC52+AD52+AE52+AG52+AH52+AI52+AJ52+AK52+AL52+AM52+AN52+AO52),IF(Wycena!$D$6=3,(AA52+AB52+AC52+AD52+AF52+AG52+AH52+AI52+AJ52+AK52+AL52+AM52+AN52+AO52),0))</f>
        <v>0</v>
      </c>
      <c r="AT52" s="240">
        <f t="shared" si="14"/>
        <v>38.375999999999998</v>
      </c>
    </row>
    <row r="53" spans="2:46" ht="15.75" thickBot="1">
      <c r="B53" s="247" t="s">
        <v>893</v>
      </c>
      <c r="C53" s="323" t="s">
        <v>1239</v>
      </c>
      <c r="D53" s="336">
        <f t="shared" si="0"/>
        <v>19.187999999999999</v>
      </c>
      <c r="E53" s="325">
        <v>1</v>
      </c>
      <c r="F53" s="274">
        <v>355</v>
      </c>
      <c r="G53" s="274">
        <v>796</v>
      </c>
      <c r="H53" s="274">
        <v>2</v>
      </c>
      <c r="I53" s="234">
        <f>IF(C53="PEŁNY",VLOOKUP(Wycena!$C$10,Wycena!$AA$2:$AC$60,3,0),IF(C53="SZUFLADA",VLOOKUP(Wycena!$C$10,Wycena!$AA$63:$AC$121,3,0),0))</f>
        <v>0</v>
      </c>
      <c r="J53" s="337" t="s">
        <v>1244</v>
      </c>
      <c r="K53" s="337"/>
      <c r="L53" s="328"/>
      <c r="M53"/>
      <c r="N53"/>
      <c r="O53"/>
      <c r="P53" s="234">
        <f>IF(J53="PEŁNY",VLOOKUP(Wycena!$C$10,Wycena!$AA$2:$AC$60,3,0),IF(J53="SZUFLADA",VLOOKUP(Wycena!$C$10,Wycena!$AA$63:$AC$121,3,0),0))</f>
        <v>0</v>
      </c>
      <c r="Q53" s="337" t="s">
        <v>1244</v>
      </c>
      <c r="R53" s="280"/>
      <c r="S53" s="329"/>
      <c r="T53"/>
      <c r="U53"/>
      <c r="V53"/>
      <c r="W53" s="234">
        <f>IF(Q53="PEŁNY",VLOOKUP(Wycena!$C$10,Wycena!$AA$2:$AC$60,3,0),IF(Q53="SZUFLADA",VLOOKUP(Wycena!$C$10,Wycena!$AA$63:$AC$121,3,0),0))</f>
        <v>0</v>
      </c>
      <c r="X53" s="239">
        <f>IF(Wycena!$D$6&gt;1,(('Wycena frontów MDF'!D53*'Wycena frontów MDF'!H53)+('Wycena frontów MDF'!K53*'Wycena frontów MDF'!O53)+('Wycena frontów MDF'!R53*'Wycena frontów MDF'!V53)),0)</f>
        <v>38.375999999999998</v>
      </c>
      <c r="Z53" s="230">
        <f t="shared" si="1"/>
        <v>0.56516</v>
      </c>
      <c r="AA53" s="230">
        <f t="shared" si="2"/>
        <v>0</v>
      </c>
      <c r="AB53" s="230">
        <f t="shared" si="3"/>
        <v>0</v>
      </c>
      <c r="AC53" s="230">
        <f t="shared" si="4"/>
        <v>0</v>
      </c>
      <c r="AD53" s="240">
        <f>IF(Wycena!$C$10="ALASKA z uchwytem",((15*'Wycena frontów MDF'!H53)+(15*'Wycena frontów MDF'!O53)+(15*'Wycena frontów MDF'!V53)),IF(Wycena!$C$10="Kanion z uchwytem",((15*'Wycena frontów MDF'!H53)+(15*'Wycena frontów MDF'!O53)+(15*'Wycena frontów MDF'!V53)),IF(Wycena!$C$10="Sparta z uchwytem",((15*'Wycena frontów MDF'!H53)+(15*'Wycena frontów MDF'!O53)+(15*'Wycena frontów MDF'!V53)),0)))</f>
        <v>0</v>
      </c>
      <c r="AE53" s="241">
        <f>IF(Wycena!$C$10="VEGAS",((50*H53)+(50*O53)+(50*V53)),0)</f>
        <v>0</v>
      </c>
      <c r="AF53" s="230">
        <v>0</v>
      </c>
      <c r="AG53" s="320">
        <f t="shared" si="5"/>
        <v>0</v>
      </c>
      <c r="AH53" s="320">
        <f t="shared" si="6"/>
        <v>0</v>
      </c>
      <c r="AI53" s="320">
        <f t="shared" si="7"/>
        <v>0</v>
      </c>
      <c r="AJ53" s="320">
        <f t="shared" si="8"/>
        <v>0</v>
      </c>
      <c r="AK53" s="320">
        <f t="shared" si="9"/>
        <v>0</v>
      </c>
      <c r="AL53" s="320">
        <f t="shared" si="10"/>
        <v>0</v>
      </c>
      <c r="AM53" s="320">
        <f t="shared" si="11"/>
        <v>0</v>
      </c>
      <c r="AN53" s="320">
        <f t="shared" si="12"/>
        <v>0</v>
      </c>
      <c r="AO53" s="320">
        <f t="shared" si="13"/>
        <v>0</v>
      </c>
      <c r="AS53" s="240">
        <f>IF(Wycena!$D$6=2,(AA53+AB53+AC53+AD53+AE53+AG53+AH53+AI53+AJ53+AK53+AL53+AM53+AN53+AO53),IF(Wycena!$D$6=3,(AA53+AB53+AC53+AD53+AF53+AG53+AH53+AI53+AJ53+AK53+AL53+AM53+AN53+AO53),0))</f>
        <v>0</v>
      </c>
      <c r="AT53" s="240">
        <f t="shared" si="14"/>
        <v>38.375999999999998</v>
      </c>
    </row>
    <row r="54" spans="2:46" ht="15.75" thickBot="1">
      <c r="B54" s="247" t="s">
        <v>894</v>
      </c>
      <c r="C54" s="323" t="s">
        <v>1239</v>
      </c>
      <c r="D54" s="336">
        <f t="shared" si="0"/>
        <v>19.187999999999999</v>
      </c>
      <c r="E54" s="325">
        <v>1</v>
      </c>
      <c r="F54" s="274">
        <v>355</v>
      </c>
      <c r="G54" s="274">
        <v>796</v>
      </c>
      <c r="H54" s="274">
        <v>2</v>
      </c>
      <c r="I54" s="234">
        <f>IF(C54="PEŁNY",VLOOKUP(Wycena!$C$10,Wycena!$AA$2:$AC$60,3,0),IF(C54="SZUFLADA",VLOOKUP(Wycena!$C$10,Wycena!$AA$63:$AC$121,3,0),0))</f>
        <v>0</v>
      </c>
      <c r="J54" s="337" t="s">
        <v>1244</v>
      </c>
      <c r="K54" s="337"/>
      <c r="L54" s="328"/>
      <c r="M54"/>
      <c r="N54"/>
      <c r="O54"/>
      <c r="P54" s="234">
        <f>IF(J54="PEŁNY",VLOOKUP(Wycena!$C$10,Wycena!$AA$2:$AC$60,3,0),IF(J54="SZUFLADA",VLOOKUP(Wycena!$C$10,Wycena!$AA$63:$AC$121,3,0),0))</f>
        <v>0</v>
      </c>
      <c r="Q54" s="337" t="s">
        <v>1244</v>
      </c>
      <c r="R54" s="280"/>
      <c r="S54" s="329"/>
      <c r="T54"/>
      <c r="U54"/>
      <c r="V54"/>
      <c r="W54" s="234">
        <f>IF(Q54="PEŁNY",VLOOKUP(Wycena!$C$10,Wycena!$AA$2:$AC$60,3,0),IF(Q54="SZUFLADA",VLOOKUP(Wycena!$C$10,Wycena!$AA$63:$AC$121,3,0),0))</f>
        <v>0</v>
      </c>
      <c r="X54" s="239">
        <f>IF(Wycena!$D$6&gt;1,(('Wycena frontów MDF'!D54*'Wycena frontów MDF'!H54)+('Wycena frontów MDF'!K54*'Wycena frontów MDF'!O54)+('Wycena frontów MDF'!R54*'Wycena frontów MDF'!V54)),0)</f>
        <v>38.375999999999998</v>
      </c>
      <c r="Z54" s="230">
        <f t="shared" si="1"/>
        <v>0.56516</v>
      </c>
      <c r="AA54" s="230">
        <f t="shared" si="2"/>
        <v>0</v>
      </c>
      <c r="AB54" s="230">
        <f t="shared" si="3"/>
        <v>0</v>
      </c>
      <c r="AC54" s="230">
        <f t="shared" si="4"/>
        <v>0</v>
      </c>
      <c r="AD54" s="240">
        <f>IF(Wycena!$C$10="ALASKA z uchwytem",((15*'Wycena frontów MDF'!H54)+(15*'Wycena frontów MDF'!O54)+(15*'Wycena frontów MDF'!V54)),IF(Wycena!$C$10="Kanion z uchwytem",((15*'Wycena frontów MDF'!H54)+(15*'Wycena frontów MDF'!O54)+(15*'Wycena frontów MDF'!V54)),IF(Wycena!$C$10="Sparta z uchwytem",((15*'Wycena frontów MDF'!H54)+(15*'Wycena frontów MDF'!O54)+(15*'Wycena frontów MDF'!V54)),0)))</f>
        <v>0</v>
      </c>
      <c r="AE54" s="241">
        <f>IF(Wycena!$C$10="VEGAS",((50*H54)+(50*O54)+(50*V54)),0)</f>
        <v>0</v>
      </c>
      <c r="AF54" s="230">
        <v>0</v>
      </c>
      <c r="AG54" s="320">
        <f t="shared" si="5"/>
        <v>0</v>
      </c>
      <c r="AH54" s="320">
        <f t="shared" si="6"/>
        <v>0</v>
      </c>
      <c r="AI54" s="320">
        <f t="shared" si="7"/>
        <v>0</v>
      </c>
      <c r="AJ54" s="320">
        <f t="shared" si="8"/>
        <v>0</v>
      </c>
      <c r="AK54" s="320">
        <f t="shared" si="9"/>
        <v>0</v>
      </c>
      <c r="AL54" s="320">
        <f t="shared" si="10"/>
        <v>0</v>
      </c>
      <c r="AM54" s="320">
        <f t="shared" si="11"/>
        <v>0</v>
      </c>
      <c r="AN54" s="320">
        <f t="shared" si="12"/>
        <v>0</v>
      </c>
      <c r="AO54" s="320">
        <f t="shared" si="13"/>
        <v>0</v>
      </c>
      <c r="AS54" s="240">
        <f>IF(Wycena!$D$6=2,(AA54+AB54+AC54+AD54+AE54+AG54+AH54+AI54+AJ54+AK54+AL54+AM54+AN54+AO54),IF(Wycena!$D$6=3,(AA54+AB54+AC54+AD54+AF54+AG54+AH54+AI54+AJ54+AK54+AL54+AM54+AN54+AO54),0))</f>
        <v>0</v>
      </c>
      <c r="AT54" s="240">
        <f t="shared" si="14"/>
        <v>38.375999999999998</v>
      </c>
    </row>
    <row r="55" spans="2:46" ht="15.75" thickBot="1">
      <c r="B55" s="244" t="s">
        <v>34</v>
      </c>
      <c r="C55" s="323" t="s">
        <v>1239</v>
      </c>
      <c r="D55" s="336">
        <f t="shared" si="0"/>
        <v>19.187999999999999</v>
      </c>
      <c r="E55" s="325">
        <v>1</v>
      </c>
      <c r="F55" s="272">
        <v>140</v>
      </c>
      <c r="G55" s="272">
        <v>296</v>
      </c>
      <c r="H55" s="271">
        <v>1</v>
      </c>
      <c r="I55" s="234">
        <f>IF(C55="PEŁNY",VLOOKUP(Wycena!$C$10,Wycena!$AA$2:$AC$60,3,0),IF(C55="SZUFLADA",VLOOKUP(Wycena!$C$10,Wycena!$AA$63:$AC$121,3,0),0))</f>
        <v>0</v>
      </c>
      <c r="J55" s="323" t="s">
        <v>1239</v>
      </c>
      <c r="K55" s="336">
        <f t="shared" si="15"/>
        <v>19.187999999999999</v>
      </c>
      <c r="L55" s="325">
        <v>1</v>
      </c>
      <c r="M55" s="272">
        <v>284</v>
      </c>
      <c r="N55" s="272">
        <v>296</v>
      </c>
      <c r="O55" s="271">
        <v>2</v>
      </c>
      <c r="P55" s="234">
        <f>IF(J55="PEŁNY",VLOOKUP(Wycena!$C$10,Wycena!$AA$2:$AC$60,3,0),IF(J55="SZUFLADA",VLOOKUP(Wycena!$C$10,Wycena!$AA$63:$AC$121,3,0),0))</f>
        <v>0</v>
      </c>
      <c r="Q55" s="337" t="s">
        <v>1244</v>
      </c>
      <c r="R55" s="282"/>
      <c r="S55" s="330"/>
      <c r="T55" s="271"/>
      <c r="U55" s="271"/>
      <c r="V55" s="271"/>
      <c r="W55" s="234">
        <f>IF(Q55="PEŁNY",VLOOKUP(Wycena!$C$10,Wycena!$AA$2:$AC$60,3,0),IF(Q55="SZUFLADA",VLOOKUP(Wycena!$C$10,Wycena!$AA$63:$AC$121,3,0),0))</f>
        <v>0</v>
      </c>
      <c r="X55" s="239">
        <f>IF(Wycena!$D$6&gt;1,(('Wycena frontów MDF'!D55*'Wycena frontów MDF'!H55)+('Wycena frontów MDF'!K55*'Wycena frontów MDF'!O55)+('Wycena frontów MDF'!R55*'Wycena frontów MDF'!V55)),0)</f>
        <v>57.563999999999993</v>
      </c>
      <c r="Z55" s="230">
        <f t="shared" si="1"/>
        <v>0.20956799999999998</v>
      </c>
      <c r="AA55" s="230">
        <f t="shared" si="2"/>
        <v>0</v>
      </c>
      <c r="AB55" s="230">
        <f t="shared" si="3"/>
        <v>0</v>
      </c>
      <c r="AC55" s="230">
        <f t="shared" si="4"/>
        <v>0</v>
      </c>
      <c r="AD55" s="240">
        <f>IF(Wycena!$C$10="ALASKA z uchwytem",((15*'Wycena frontów MDF'!H55)+(15*'Wycena frontów MDF'!O55)+(15*'Wycena frontów MDF'!V55)),IF(Wycena!$C$10="Kanion z uchwytem",((15*'Wycena frontów MDF'!H55)+(15*'Wycena frontów MDF'!O55)+(15*'Wycena frontów MDF'!V55)),IF(Wycena!$C$10="Sparta z uchwytem",((15*'Wycena frontów MDF'!H55)+(15*'Wycena frontów MDF'!O55)+(15*'Wycena frontów MDF'!V55)),0)))</f>
        <v>0</v>
      </c>
      <c r="AE55" s="241">
        <f>IF(Wycena!$C$10="VEGAS",((50*H55)+(50*O55)+(50*V55)),0)</f>
        <v>0</v>
      </c>
      <c r="AF55" s="230">
        <v>0</v>
      </c>
      <c r="AG55" s="320">
        <f t="shared" si="5"/>
        <v>0</v>
      </c>
      <c r="AH55" s="320">
        <f t="shared" si="6"/>
        <v>0</v>
      </c>
      <c r="AI55" s="320">
        <f t="shared" si="7"/>
        <v>0</v>
      </c>
      <c r="AJ55" s="320">
        <f t="shared" si="8"/>
        <v>0</v>
      </c>
      <c r="AK55" s="320">
        <f t="shared" si="9"/>
        <v>0</v>
      </c>
      <c r="AL55" s="320">
        <f t="shared" si="10"/>
        <v>0</v>
      </c>
      <c r="AM55" s="320">
        <f t="shared" si="11"/>
        <v>0</v>
      </c>
      <c r="AN55" s="320">
        <f t="shared" si="12"/>
        <v>0</v>
      </c>
      <c r="AO55" s="320">
        <f t="shared" si="13"/>
        <v>0</v>
      </c>
      <c r="AP55" s="242"/>
      <c r="AQ55" s="242"/>
      <c r="AR55" s="242"/>
      <c r="AS55" s="240">
        <f>IF(Wycena!$D$6=2,(AA55+AB55+AC55+AD55+AE55+AG55+AH55+AI55+AJ55+AK55+AL55+AM55+AN55+AO55),IF(Wycena!$D$6=3,(AA55+AB55+AC55+AD55+AF55+AG55+AH55+AI55+AJ55+AK55+AL55+AM55+AN55+AO55),0))</f>
        <v>0</v>
      </c>
      <c r="AT55" s="240">
        <f t="shared" si="14"/>
        <v>57.563999999999993</v>
      </c>
    </row>
    <row r="56" spans="2:46" ht="15.75" thickBot="1">
      <c r="B56" s="244" t="s">
        <v>35</v>
      </c>
      <c r="C56" s="323" t="s">
        <v>1239</v>
      </c>
      <c r="D56" s="336">
        <f t="shared" si="0"/>
        <v>19.187999999999999</v>
      </c>
      <c r="E56" s="325">
        <v>1</v>
      </c>
      <c r="F56" s="272">
        <v>140</v>
      </c>
      <c r="G56" s="272">
        <v>396</v>
      </c>
      <c r="H56" s="271">
        <v>1</v>
      </c>
      <c r="I56" s="234">
        <f>IF(C56="PEŁNY",VLOOKUP(Wycena!$C$10,Wycena!$AA$2:$AC$60,3,0),IF(C56="SZUFLADA",VLOOKUP(Wycena!$C$10,Wycena!$AA$63:$AC$121,3,0),0))</f>
        <v>0</v>
      </c>
      <c r="J56" s="323" t="s">
        <v>1239</v>
      </c>
      <c r="K56" s="336">
        <f t="shared" si="15"/>
        <v>19.187999999999999</v>
      </c>
      <c r="L56" s="325">
        <v>1</v>
      </c>
      <c r="M56" s="272">
        <v>284</v>
      </c>
      <c r="N56" s="272">
        <v>396</v>
      </c>
      <c r="O56" s="271">
        <v>2</v>
      </c>
      <c r="P56" s="234">
        <f>IF(J56="PEŁNY",VLOOKUP(Wycena!$C$10,Wycena!$AA$2:$AC$60,3,0),IF(J56="SZUFLADA",VLOOKUP(Wycena!$C$10,Wycena!$AA$63:$AC$121,3,0),0))</f>
        <v>0</v>
      </c>
      <c r="Q56" s="337" t="s">
        <v>1244</v>
      </c>
      <c r="R56" s="282"/>
      <c r="S56" s="330"/>
      <c r="T56" s="271"/>
      <c r="U56" s="271"/>
      <c r="V56" s="271"/>
      <c r="W56" s="234">
        <f>IF(Q56="PEŁNY",VLOOKUP(Wycena!$C$10,Wycena!$AA$2:$AC$60,3,0),IF(Q56="SZUFLADA",VLOOKUP(Wycena!$C$10,Wycena!$AA$63:$AC$121,3,0),0))</f>
        <v>0</v>
      </c>
      <c r="X56" s="239">
        <f>IF(Wycena!$D$6&gt;1,(('Wycena frontów MDF'!D56*'Wycena frontów MDF'!H56)+('Wycena frontów MDF'!K56*'Wycena frontów MDF'!O56)+('Wycena frontów MDF'!R56*'Wycena frontów MDF'!V56)),0)</f>
        <v>57.563999999999993</v>
      </c>
      <c r="Z56" s="230">
        <f t="shared" si="1"/>
        <v>0.28036800000000001</v>
      </c>
      <c r="AA56" s="230">
        <f t="shared" si="2"/>
        <v>0</v>
      </c>
      <c r="AB56" s="230">
        <f t="shared" si="3"/>
        <v>0</v>
      </c>
      <c r="AC56" s="230">
        <f t="shared" si="4"/>
        <v>0</v>
      </c>
      <c r="AD56" s="240">
        <f>IF(Wycena!$C$10="ALASKA z uchwytem",((15*'Wycena frontów MDF'!H56)+(15*'Wycena frontów MDF'!O56)+(15*'Wycena frontów MDF'!V56)),IF(Wycena!$C$10="Kanion z uchwytem",((15*'Wycena frontów MDF'!H56)+(15*'Wycena frontów MDF'!O56)+(15*'Wycena frontów MDF'!V56)),IF(Wycena!$C$10="Sparta z uchwytem",((15*'Wycena frontów MDF'!H56)+(15*'Wycena frontów MDF'!O56)+(15*'Wycena frontów MDF'!V56)),0)))</f>
        <v>0</v>
      </c>
      <c r="AE56" s="241">
        <f>IF(Wycena!$C$10="VEGAS",((50*H56)+(50*O56)+(50*V56)),0)</f>
        <v>0</v>
      </c>
      <c r="AF56" s="230">
        <v>0</v>
      </c>
      <c r="AG56" s="320">
        <f t="shared" si="5"/>
        <v>0</v>
      </c>
      <c r="AH56" s="320">
        <f t="shared" si="6"/>
        <v>0</v>
      </c>
      <c r="AI56" s="320">
        <f t="shared" si="7"/>
        <v>0</v>
      </c>
      <c r="AJ56" s="320">
        <f t="shared" si="8"/>
        <v>0</v>
      </c>
      <c r="AK56" s="320">
        <f t="shared" si="9"/>
        <v>0</v>
      </c>
      <c r="AL56" s="320">
        <f t="shared" si="10"/>
        <v>0</v>
      </c>
      <c r="AM56" s="320">
        <f t="shared" si="11"/>
        <v>0</v>
      </c>
      <c r="AN56" s="320">
        <f t="shared" si="12"/>
        <v>0</v>
      </c>
      <c r="AO56" s="320">
        <f t="shared" si="13"/>
        <v>0</v>
      </c>
      <c r="AS56" s="240">
        <f>IF(Wycena!$D$6=2,(AA56+AB56+AC56+AD56+AE56+AG56+AH56+AI56+AJ56+AK56+AL56+AM56+AN56+AO56),IF(Wycena!$D$6=3,(AA56+AB56+AC56+AD56+AF56+AG56+AH56+AI56+AJ56+AK56+AL56+AM56+AN56+AO56),0))</f>
        <v>0</v>
      </c>
      <c r="AT56" s="240">
        <f t="shared" si="14"/>
        <v>57.563999999999993</v>
      </c>
    </row>
    <row r="57" spans="2:46" ht="15.75" thickBot="1">
      <c r="B57" s="244" t="s">
        <v>36</v>
      </c>
      <c r="C57" s="323" t="s">
        <v>1239</v>
      </c>
      <c r="D57" s="336">
        <f t="shared" si="0"/>
        <v>19.187999999999999</v>
      </c>
      <c r="E57" s="325">
        <v>1</v>
      </c>
      <c r="F57" s="272">
        <v>140</v>
      </c>
      <c r="G57" s="272">
        <v>446</v>
      </c>
      <c r="H57" s="271">
        <v>1</v>
      </c>
      <c r="I57" s="234">
        <f>IF(C57="PEŁNY",VLOOKUP(Wycena!$C$10,Wycena!$AA$2:$AC$60,3,0),IF(C57="SZUFLADA",VLOOKUP(Wycena!$C$10,Wycena!$AA$63:$AC$121,3,0),0))</f>
        <v>0</v>
      </c>
      <c r="J57" s="323" t="s">
        <v>1239</v>
      </c>
      <c r="K57" s="336">
        <f t="shared" si="15"/>
        <v>19.187999999999999</v>
      </c>
      <c r="L57" s="325">
        <v>1</v>
      </c>
      <c r="M57" s="272">
        <v>284</v>
      </c>
      <c r="N57" s="272">
        <v>446</v>
      </c>
      <c r="O57" s="271">
        <v>2</v>
      </c>
      <c r="P57" s="234">
        <f>IF(J57="PEŁNY",VLOOKUP(Wycena!$C$10,Wycena!$AA$2:$AC$60,3,0),IF(J57="SZUFLADA",VLOOKUP(Wycena!$C$10,Wycena!$AA$63:$AC$121,3,0),0))</f>
        <v>0</v>
      </c>
      <c r="Q57" s="337" t="s">
        <v>1244</v>
      </c>
      <c r="R57" s="282"/>
      <c r="S57" s="330"/>
      <c r="T57" s="271"/>
      <c r="U57" s="271"/>
      <c r="V57" s="271"/>
      <c r="W57" s="234">
        <f>IF(Q57="PEŁNY",VLOOKUP(Wycena!$C$10,Wycena!$AA$2:$AC$60,3,0),IF(Q57="SZUFLADA",VLOOKUP(Wycena!$C$10,Wycena!$AA$63:$AC$121,3,0),0))</f>
        <v>0</v>
      </c>
      <c r="X57" s="239">
        <f>IF(Wycena!$D$6&gt;1,(('Wycena frontów MDF'!D57*'Wycena frontów MDF'!H57)+('Wycena frontów MDF'!K57*'Wycena frontów MDF'!O57)+('Wycena frontów MDF'!R57*'Wycena frontów MDF'!V57)),0)</f>
        <v>57.563999999999993</v>
      </c>
      <c r="Z57" s="230">
        <f t="shared" si="1"/>
        <v>0.31576799999999999</v>
      </c>
      <c r="AA57" s="230">
        <f t="shared" si="2"/>
        <v>0</v>
      </c>
      <c r="AB57" s="230">
        <f t="shared" si="3"/>
        <v>0</v>
      </c>
      <c r="AC57" s="230">
        <f t="shared" si="4"/>
        <v>0</v>
      </c>
      <c r="AD57" s="240">
        <f>IF(Wycena!$C$10="ALASKA z uchwytem",((15*'Wycena frontów MDF'!H57)+(15*'Wycena frontów MDF'!O57)+(15*'Wycena frontów MDF'!V57)),IF(Wycena!$C$10="Kanion z uchwytem",((15*'Wycena frontów MDF'!H57)+(15*'Wycena frontów MDF'!O57)+(15*'Wycena frontów MDF'!V57)),IF(Wycena!$C$10="Sparta z uchwytem",((15*'Wycena frontów MDF'!H57)+(15*'Wycena frontów MDF'!O57)+(15*'Wycena frontów MDF'!V57)),0)))</f>
        <v>0</v>
      </c>
      <c r="AE57" s="241">
        <f>IF(Wycena!$C$10="VEGAS",((50*H57)+(50*O57)+(50*V57)),0)</f>
        <v>0</v>
      </c>
      <c r="AF57" s="230">
        <v>0</v>
      </c>
      <c r="AG57" s="320">
        <f t="shared" si="5"/>
        <v>0</v>
      </c>
      <c r="AH57" s="320">
        <f t="shared" si="6"/>
        <v>0</v>
      </c>
      <c r="AI57" s="320">
        <f t="shared" si="7"/>
        <v>0</v>
      </c>
      <c r="AJ57" s="320">
        <f t="shared" si="8"/>
        <v>0</v>
      </c>
      <c r="AK57" s="320">
        <f t="shared" si="9"/>
        <v>0</v>
      </c>
      <c r="AL57" s="320">
        <f t="shared" si="10"/>
        <v>0</v>
      </c>
      <c r="AM57" s="320">
        <f t="shared" si="11"/>
        <v>0</v>
      </c>
      <c r="AN57" s="320">
        <f t="shared" si="12"/>
        <v>0</v>
      </c>
      <c r="AO57" s="320">
        <f t="shared" si="13"/>
        <v>0</v>
      </c>
      <c r="AS57" s="240">
        <f>IF(Wycena!$D$6=2,(AA57+AB57+AC57+AD57+AE57+AG57+AH57+AI57+AJ57+AK57+AL57+AM57+AN57+AO57),IF(Wycena!$D$6=3,(AA57+AB57+AC57+AD57+AF57+AG57+AH57+AI57+AJ57+AK57+AL57+AM57+AN57+AO57),0))</f>
        <v>0</v>
      </c>
      <c r="AT57" s="240">
        <f t="shared" si="14"/>
        <v>57.563999999999993</v>
      </c>
    </row>
    <row r="58" spans="2:46" ht="15.75" thickBot="1">
      <c r="B58" s="244" t="s">
        <v>37</v>
      </c>
      <c r="C58" s="323" t="s">
        <v>1239</v>
      </c>
      <c r="D58" s="336">
        <f t="shared" si="0"/>
        <v>19.187999999999999</v>
      </c>
      <c r="E58" s="325">
        <v>1</v>
      </c>
      <c r="F58" s="272">
        <v>140</v>
      </c>
      <c r="G58" s="272">
        <v>496</v>
      </c>
      <c r="H58" s="271">
        <v>1</v>
      </c>
      <c r="I58" s="234">
        <f>IF(C58="PEŁNY",VLOOKUP(Wycena!$C$10,Wycena!$AA$2:$AC$60,3,0),IF(C58="SZUFLADA",VLOOKUP(Wycena!$C$10,Wycena!$AA$63:$AC$121,3,0),0))</f>
        <v>0</v>
      </c>
      <c r="J58" s="323" t="s">
        <v>1239</v>
      </c>
      <c r="K58" s="336">
        <f t="shared" si="15"/>
        <v>19.187999999999999</v>
      </c>
      <c r="L58" s="325">
        <v>1</v>
      </c>
      <c r="M58" s="272">
        <v>284</v>
      </c>
      <c r="N58" s="272">
        <v>496</v>
      </c>
      <c r="O58" s="271">
        <v>2</v>
      </c>
      <c r="P58" s="234">
        <f>IF(J58="PEŁNY",VLOOKUP(Wycena!$C$10,Wycena!$AA$2:$AC$60,3,0),IF(J58="SZUFLADA",VLOOKUP(Wycena!$C$10,Wycena!$AA$63:$AC$121,3,0),0))</f>
        <v>0</v>
      </c>
      <c r="Q58" s="337" t="s">
        <v>1244</v>
      </c>
      <c r="R58" s="282"/>
      <c r="S58" s="330"/>
      <c r="T58" s="271"/>
      <c r="U58" s="271"/>
      <c r="V58" s="271"/>
      <c r="W58" s="234">
        <f>IF(Q58="PEŁNY",VLOOKUP(Wycena!$C$10,Wycena!$AA$2:$AC$60,3,0),IF(Q58="SZUFLADA",VLOOKUP(Wycena!$C$10,Wycena!$AA$63:$AC$121,3,0),0))</f>
        <v>0</v>
      </c>
      <c r="X58" s="239">
        <f>IF(Wycena!$D$6&gt;1,(('Wycena frontów MDF'!D58*'Wycena frontów MDF'!H58)+('Wycena frontów MDF'!K58*'Wycena frontów MDF'!O58)+('Wycena frontów MDF'!R58*'Wycena frontów MDF'!V58)),0)</f>
        <v>57.563999999999993</v>
      </c>
      <c r="Z58" s="230">
        <f t="shared" si="1"/>
        <v>0.35116799999999998</v>
      </c>
      <c r="AA58" s="230">
        <f t="shared" si="2"/>
        <v>0</v>
      </c>
      <c r="AB58" s="230">
        <f t="shared" si="3"/>
        <v>0</v>
      </c>
      <c r="AC58" s="230">
        <f t="shared" si="4"/>
        <v>0</v>
      </c>
      <c r="AD58" s="240">
        <f>IF(Wycena!$C$10="ALASKA z uchwytem",((15*'Wycena frontów MDF'!H58)+(15*'Wycena frontów MDF'!O58)+(15*'Wycena frontów MDF'!V58)),IF(Wycena!$C$10="Kanion z uchwytem",((15*'Wycena frontów MDF'!H58)+(15*'Wycena frontów MDF'!O58)+(15*'Wycena frontów MDF'!V58)),IF(Wycena!$C$10="Sparta z uchwytem",((15*'Wycena frontów MDF'!H58)+(15*'Wycena frontów MDF'!O58)+(15*'Wycena frontów MDF'!V58)),0)))</f>
        <v>0</v>
      </c>
      <c r="AE58" s="241">
        <f>IF(Wycena!$C$10="VEGAS",((50*H58)+(50*O58)+(50*V58)),0)</f>
        <v>0</v>
      </c>
      <c r="AF58" s="230">
        <v>0</v>
      </c>
      <c r="AG58" s="320">
        <f t="shared" si="5"/>
        <v>0</v>
      </c>
      <c r="AH58" s="320">
        <f t="shared" si="6"/>
        <v>0</v>
      </c>
      <c r="AI58" s="320">
        <f t="shared" si="7"/>
        <v>0</v>
      </c>
      <c r="AJ58" s="320">
        <f t="shared" si="8"/>
        <v>0</v>
      </c>
      <c r="AK58" s="320">
        <f t="shared" si="9"/>
        <v>0</v>
      </c>
      <c r="AL58" s="320">
        <f t="shared" si="10"/>
        <v>0</v>
      </c>
      <c r="AM58" s="320">
        <f t="shared" si="11"/>
        <v>0</v>
      </c>
      <c r="AN58" s="320">
        <f t="shared" si="12"/>
        <v>0</v>
      </c>
      <c r="AO58" s="320">
        <f t="shared" si="13"/>
        <v>0</v>
      </c>
      <c r="AS58" s="240">
        <f>IF(Wycena!$D$6=2,(AA58+AB58+AC58+AD58+AE58+AG58+AH58+AI58+AJ58+AK58+AL58+AM58+AN58+AO58),IF(Wycena!$D$6=3,(AA58+AB58+AC58+AD58+AF58+AG58+AH58+AI58+AJ58+AK58+AL58+AM58+AN58+AO58),0))</f>
        <v>0</v>
      </c>
      <c r="AT58" s="240">
        <f t="shared" si="14"/>
        <v>57.563999999999993</v>
      </c>
    </row>
    <row r="59" spans="2:46" ht="15.75" thickBot="1">
      <c r="B59" s="244" t="s">
        <v>38</v>
      </c>
      <c r="C59" s="323" t="s">
        <v>1239</v>
      </c>
      <c r="D59" s="336">
        <f t="shared" si="0"/>
        <v>19.187999999999999</v>
      </c>
      <c r="E59" s="325">
        <v>1</v>
      </c>
      <c r="F59" s="272">
        <v>140</v>
      </c>
      <c r="G59" s="272">
        <v>596</v>
      </c>
      <c r="H59" s="271">
        <v>1</v>
      </c>
      <c r="I59" s="234">
        <f>IF(C59="PEŁNY",VLOOKUP(Wycena!$C$10,Wycena!$AA$2:$AC$60,3,0),IF(C59="SZUFLADA",VLOOKUP(Wycena!$C$10,Wycena!$AA$63:$AC$121,3,0),0))</f>
        <v>0</v>
      </c>
      <c r="J59" s="323" t="s">
        <v>1239</v>
      </c>
      <c r="K59" s="336">
        <f t="shared" si="15"/>
        <v>19.187999999999999</v>
      </c>
      <c r="L59" s="325">
        <v>1</v>
      </c>
      <c r="M59" s="272">
        <v>284</v>
      </c>
      <c r="N59" s="272">
        <v>596</v>
      </c>
      <c r="O59" s="271">
        <v>2</v>
      </c>
      <c r="P59" s="234">
        <f>IF(J59="PEŁNY",VLOOKUP(Wycena!$C$10,Wycena!$AA$2:$AC$60,3,0),IF(J59="SZUFLADA",VLOOKUP(Wycena!$C$10,Wycena!$AA$63:$AC$121,3,0),0))</f>
        <v>0</v>
      </c>
      <c r="Q59" s="337" t="s">
        <v>1244</v>
      </c>
      <c r="R59" s="282"/>
      <c r="S59" s="330"/>
      <c r="T59" s="271"/>
      <c r="U59" s="271"/>
      <c r="V59" s="271"/>
      <c r="W59" s="234">
        <f>IF(Q59="PEŁNY",VLOOKUP(Wycena!$C$10,Wycena!$AA$2:$AC$60,3,0),IF(Q59="SZUFLADA",VLOOKUP(Wycena!$C$10,Wycena!$AA$63:$AC$121,3,0),0))</f>
        <v>0</v>
      </c>
      <c r="X59" s="239">
        <f>IF(Wycena!$D$6&gt;1,(('Wycena frontów MDF'!D59*'Wycena frontów MDF'!H59)+('Wycena frontów MDF'!K59*'Wycena frontów MDF'!O59)+('Wycena frontów MDF'!R59*'Wycena frontów MDF'!V59)),0)</f>
        <v>57.563999999999993</v>
      </c>
      <c r="Z59" s="230">
        <f t="shared" si="1"/>
        <v>0.42196799999999995</v>
      </c>
      <c r="AA59" s="230">
        <f t="shared" si="2"/>
        <v>0</v>
      </c>
      <c r="AB59" s="230">
        <f t="shared" si="3"/>
        <v>0</v>
      </c>
      <c r="AC59" s="230">
        <f t="shared" si="4"/>
        <v>0</v>
      </c>
      <c r="AD59" s="240">
        <f>IF(Wycena!$C$10="ALASKA z uchwytem",((15*'Wycena frontów MDF'!H59)+(15*'Wycena frontów MDF'!O59)+(15*'Wycena frontów MDF'!V59)),IF(Wycena!$C$10="Kanion z uchwytem",((15*'Wycena frontów MDF'!H59)+(15*'Wycena frontów MDF'!O59)+(15*'Wycena frontów MDF'!V59)),IF(Wycena!$C$10="Sparta z uchwytem",((15*'Wycena frontów MDF'!H59)+(15*'Wycena frontów MDF'!O59)+(15*'Wycena frontów MDF'!V59)),0)))</f>
        <v>0</v>
      </c>
      <c r="AE59" s="241">
        <f>IF(Wycena!$C$10="VEGAS",((50*H59)+(50*O59)+(50*V59)),0)</f>
        <v>0</v>
      </c>
      <c r="AF59" s="230">
        <v>0</v>
      </c>
      <c r="AG59" s="320">
        <f t="shared" si="5"/>
        <v>0</v>
      </c>
      <c r="AH59" s="320">
        <f t="shared" si="6"/>
        <v>0</v>
      </c>
      <c r="AI59" s="320">
        <f t="shared" si="7"/>
        <v>0</v>
      </c>
      <c r="AJ59" s="320">
        <f t="shared" si="8"/>
        <v>0</v>
      </c>
      <c r="AK59" s="320">
        <f t="shared" si="9"/>
        <v>0</v>
      </c>
      <c r="AL59" s="320">
        <f t="shared" si="10"/>
        <v>0</v>
      </c>
      <c r="AM59" s="320">
        <f t="shared" si="11"/>
        <v>0</v>
      </c>
      <c r="AN59" s="320">
        <f t="shared" si="12"/>
        <v>0</v>
      </c>
      <c r="AO59" s="320">
        <f t="shared" si="13"/>
        <v>0</v>
      </c>
      <c r="AS59" s="240">
        <f>IF(Wycena!$D$6=2,(AA59+AB59+AC59+AD59+AE59+AG59+AH59+AI59+AJ59+AK59+AL59+AM59+AN59+AO59),IF(Wycena!$D$6=3,(AA59+AB59+AC59+AD59+AF59+AG59+AH59+AI59+AJ59+AK59+AL59+AM59+AN59+AO59),0))</f>
        <v>0</v>
      </c>
      <c r="AT59" s="240">
        <f t="shared" si="14"/>
        <v>57.563999999999993</v>
      </c>
    </row>
    <row r="60" spans="2:46" ht="15.75" thickBot="1">
      <c r="B60" s="244" t="s">
        <v>39</v>
      </c>
      <c r="C60" s="323" t="s">
        <v>1239</v>
      </c>
      <c r="D60" s="336">
        <f t="shared" si="0"/>
        <v>19.187999999999999</v>
      </c>
      <c r="E60" s="325">
        <v>1</v>
      </c>
      <c r="F60" s="272">
        <v>140</v>
      </c>
      <c r="G60" s="272">
        <v>696</v>
      </c>
      <c r="H60" s="271">
        <v>1</v>
      </c>
      <c r="I60" s="234">
        <f>IF(C60="PEŁNY",VLOOKUP(Wycena!$C$10,Wycena!$AA$2:$AC$60,3,0),IF(C60="SZUFLADA",VLOOKUP(Wycena!$C$10,Wycena!$AA$63:$AC$121,3,0),0))</f>
        <v>0</v>
      </c>
      <c r="J60" s="323" t="s">
        <v>1239</v>
      </c>
      <c r="K60" s="336">
        <f t="shared" si="15"/>
        <v>19.187999999999999</v>
      </c>
      <c r="L60" s="325">
        <v>1</v>
      </c>
      <c r="M60" s="272">
        <v>284</v>
      </c>
      <c r="N60" s="272">
        <v>696</v>
      </c>
      <c r="O60" s="271">
        <v>2</v>
      </c>
      <c r="P60" s="234">
        <f>IF(J60="PEŁNY",VLOOKUP(Wycena!$C$10,Wycena!$AA$2:$AC$60,3,0),IF(J60="SZUFLADA",VLOOKUP(Wycena!$C$10,Wycena!$AA$63:$AC$121,3,0),0))</f>
        <v>0</v>
      </c>
      <c r="Q60" s="337" t="s">
        <v>1244</v>
      </c>
      <c r="R60" s="282"/>
      <c r="S60" s="330"/>
      <c r="T60" s="271"/>
      <c r="U60" s="271"/>
      <c r="V60" s="271"/>
      <c r="W60" s="234">
        <f>IF(Q60="PEŁNY",VLOOKUP(Wycena!$C$10,Wycena!$AA$2:$AC$60,3,0),IF(Q60="SZUFLADA",VLOOKUP(Wycena!$C$10,Wycena!$AA$63:$AC$121,3,0),0))</f>
        <v>0</v>
      </c>
      <c r="X60" s="239">
        <f>IF(Wycena!$D$6&gt;1,(('Wycena frontów MDF'!D60*'Wycena frontów MDF'!H60)+('Wycena frontów MDF'!K60*'Wycena frontów MDF'!O60)+('Wycena frontów MDF'!R60*'Wycena frontów MDF'!V60)),0)</f>
        <v>57.563999999999993</v>
      </c>
      <c r="Z60" s="230">
        <f t="shared" si="1"/>
        <v>0.49276799999999998</v>
      </c>
      <c r="AA60" s="230">
        <f t="shared" si="2"/>
        <v>0</v>
      </c>
      <c r="AB60" s="230">
        <f t="shared" si="3"/>
        <v>0</v>
      </c>
      <c r="AC60" s="230">
        <f t="shared" si="4"/>
        <v>0</v>
      </c>
      <c r="AD60" s="240">
        <f>IF(Wycena!$C$10="ALASKA z uchwytem",((15*'Wycena frontów MDF'!H60)+(15*'Wycena frontów MDF'!O60)+(15*'Wycena frontów MDF'!V60)),IF(Wycena!$C$10="Kanion z uchwytem",((15*'Wycena frontów MDF'!H60)+(15*'Wycena frontów MDF'!O60)+(15*'Wycena frontów MDF'!V60)),IF(Wycena!$C$10="Sparta z uchwytem",((15*'Wycena frontów MDF'!H60)+(15*'Wycena frontów MDF'!O60)+(15*'Wycena frontów MDF'!V60)),0)))</f>
        <v>0</v>
      </c>
      <c r="AE60" s="241">
        <f>IF(Wycena!$C$10="VEGAS",((50*H60)+(50*O60)+(50*V60)),0)</f>
        <v>0</v>
      </c>
      <c r="AF60" s="230">
        <v>0</v>
      </c>
      <c r="AG60" s="320">
        <f t="shared" si="5"/>
        <v>0</v>
      </c>
      <c r="AH60" s="320">
        <f t="shared" si="6"/>
        <v>0</v>
      </c>
      <c r="AI60" s="320">
        <f t="shared" si="7"/>
        <v>0</v>
      </c>
      <c r="AJ60" s="320">
        <f t="shared" si="8"/>
        <v>0</v>
      </c>
      <c r="AK60" s="320">
        <f t="shared" si="9"/>
        <v>0</v>
      </c>
      <c r="AL60" s="320">
        <f t="shared" si="10"/>
        <v>0</v>
      </c>
      <c r="AM60" s="320">
        <f t="shared" si="11"/>
        <v>0</v>
      </c>
      <c r="AN60" s="320">
        <f t="shared" si="12"/>
        <v>0</v>
      </c>
      <c r="AO60" s="320">
        <f t="shared" si="13"/>
        <v>0</v>
      </c>
      <c r="AS60" s="240">
        <f>IF(Wycena!$D$6=2,(AA60+AB60+AC60+AD60+AE60+AG60+AH60+AI60+AJ60+AK60+AL60+AM60+AN60+AO60),IF(Wycena!$D$6=3,(AA60+AB60+AC60+AD60+AF60+AG60+AH60+AI60+AJ60+AK60+AL60+AM60+AN60+AO60),0))</f>
        <v>0</v>
      </c>
      <c r="AT60" s="240">
        <f t="shared" si="14"/>
        <v>57.563999999999993</v>
      </c>
    </row>
    <row r="61" spans="2:46" ht="15.75" thickBot="1">
      <c r="B61" s="244" t="s">
        <v>40</v>
      </c>
      <c r="C61" s="323" t="s">
        <v>1239</v>
      </c>
      <c r="D61" s="336">
        <f t="shared" si="0"/>
        <v>19.187999999999999</v>
      </c>
      <c r="E61" s="325">
        <v>1</v>
      </c>
      <c r="F61" s="272">
        <v>140</v>
      </c>
      <c r="G61" s="272">
        <v>796</v>
      </c>
      <c r="H61" s="271">
        <v>1</v>
      </c>
      <c r="I61" s="234">
        <f>IF(C61="PEŁNY",VLOOKUP(Wycena!$C$10,Wycena!$AA$2:$AC$60,3,0),IF(C61="SZUFLADA",VLOOKUP(Wycena!$C$10,Wycena!$AA$63:$AC$121,3,0),0))</f>
        <v>0</v>
      </c>
      <c r="J61" s="323" t="s">
        <v>1239</v>
      </c>
      <c r="K61" s="336">
        <f t="shared" si="15"/>
        <v>19.187999999999999</v>
      </c>
      <c r="L61" s="325">
        <v>1</v>
      </c>
      <c r="M61" s="272">
        <v>284</v>
      </c>
      <c r="N61" s="272">
        <v>796</v>
      </c>
      <c r="O61" s="271">
        <v>2</v>
      </c>
      <c r="P61" s="234">
        <f>IF(J61="PEŁNY",VLOOKUP(Wycena!$C$10,Wycena!$AA$2:$AC$60,3,0),IF(J61="SZUFLADA",VLOOKUP(Wycena!$C$10,Wycena!$AA$63:$AC$121,3,0),0))</f>
        <v>0</v>
      </c>
      <c r="Q61" s="337" t="s">
        <v>1244</v>
      </c>
      <c r="R61" s="282"/>
      <c r="S61" s="330"/>
      <c r="T61" s="271"/>
      <c r="U61" s="271"/>
      <c r="V61" s="271"/>
      <c r="W61" s="234">
        <f>IF(Q61="PEŁNY",VLOOKUP(Wycena!$C$10,Wycena!$AA$2:$AC$60,3,0),IF(Q61="SZUFLADA",VLOOKUP(Wycena!$C$10,Wycena!$AA$63:$AC$121,3,0),0))</f>
        <v>0</v>
      </c>
      <c r="X61" s="239">
        <f>IF(Wycena!$D$6&gt;1,(('Wycena frontów MDF'!D61*'Wycena frontów MDF'!H61)+('Wycena frontów MDF'!K61*'Wycena frontów MDF'!O61)+('Wycena frontów MDF'!R61*'Wycena frontów MDF'!V61)),0)</f>
        <v>57.563999999999993</v>
      </c>
      <c r="Z61" s="230">
        <f t="shared" si="1"/>
        <v>0.56356799999999996</v>
      </c>
      <c r="AA61" s="230">
        <f t="shared" si="2"/>
        <v>0</v>
      </c>
      <c r="AB61" s="230">
        <f t="shared" si="3"/>
        <v>0</v>
      </c>
      <c r="AC61" s="230">
        <f t="shared" si="4"/>
        <v>0</v>
      </c>
      <c r="AD61" s="240">
        <f>IF(Wycena!$C$10="ALASKA z uchwytem",((15*'Wycena frontów MDF'!H61)+(15*'Wycena frontów MDF'!O61)+(15*'Wycena frontów MDF'!V61)),IF(Wycena!$C$10="Kanion z uchwytem",((15*'Wycena frontów MDF'!H61)+(15*'Wycena frontów MDF'!O61)+(15*'Wycena frontów MDF'!V61)),IF(Wycena!$C$10="Sparta z uchwytem",((15*'Wycena frontów MDF'!H61)+(15*'Wycena frontów MDF'!O61)+(15*'Wycena frontów MDF'!V61)),0)))</f>
        <v>0</v>
      </c>
      <c r="AE61" s="241">
        <f>IF(Wycena!$C$10="VEGAS",((50*H61)+(50*O61)+(50*V61)),0)</f>
        <v>0</v>
      </c>
      <c r="AF61" s="230">
        <v>0</v>
      </c>
      <c r="AG61" s="320">
        <f t="shared" si="5"/>
        <v>0</v>
      </c>
      <c r="AH61" s="320">
        <f t="shared" si="6"/>
        <v>0</v>
      </c>
      <c r="AI61" s="320">
        <f t="shared" si="7"/>
        <v>0</v>
      </c>
      <c r="AJ61" s="320">
        <f t="shared" si="8"/>
        <v>0</v>
      </c>
      <c r="AK61" s="320">
        <f t="shared" si="9"/>
        <v>0</v>
      </c>
      <c r="AL61" s="320">
        <f t="shared" si="10"/>
        <v>0</v>
      </c>
      <c r="AM61" s="320">
        <f t="shared" si="11"/>
        <v>0</v>
      </c>
      <c r="AN61" s="320">
        <f t="shared" si="12"/>
        <v>0</v>
      </c>
      <c r="AO61" s="320">
        <f t="shared" si="13"/>
        <v>0</v>
      </c>
      <c r="AS61" s="240">
        <f>IF(Wycena!$D$6=2,(AA61+AB61+AC61+AD61+AE61+AG61+AH61+AI61+AJ61+AK61+AL61+AM61+AN61+AO61),IF(Wycena!$D$6=3,(AA61+AB61+AC61+AD61+AF61+AG61+AH61+AI61+AJ61+AK61+AL61+AM61+AN61+AO61),0))</f>
        <v>0</v>
      </c>
      <c r="AT61" s="240">
        <f t="shared" si="14"/>
        <v>57.563999999999993</v>
      </c>
    </row>
    <row r="62" spans="2:46" ht="15.75" thickBot="1">
      <c r="B62" s="244" t="s">
        <v>41</v>
      </c>
      <c r="C62" s="323" t="s">
        <v>1239</v>
      </c>
      <c r="D62" s="336">
        <f t="shared" si="0"/>
        <v>19.187999999999999</v>
      </c>
      <c r="E62" s="325">
        <v>1</v>
      </c>
      <c r="F62" s="272">
        <v>140</v>
      </c>
      <c r="G62" s="272">
        <v>896</v>
      </c>
      <c r="H62" s="271">
        <v>1</v>
      </c>
      <c r="I62" s="234">
        <f>IF(C62="PEŁNY",VLOOKUP(Wycena!$C$10,Wycena!$AA$2:$AC$60,3,0),IF(C62="SZUFLADA",VLOOKUP(Wycena!$C$10,Wycena!$AA$63:$AC$121,3,0),0))</f>
        <v>0</v>
      </c>
      <c r="J62" s="323" t="s">
        <v>1239</v>
      </c>
      <c r="K62" s="336">
        <f t="shared" si="15"/>
        <v>19.187999999999999</v>
      </c>
      <c r="L62" s="325">
        <v>1</v>
      </c>
      <c r="M62" s="272">
        <v>284</v>
      </c>
      <c r="N62" s="272">
        <v>896</v>
      </c>
      <c r="O62" s="271">
        <v>2</v>
      </c>
      <c r="P62" s="234">
        <f>IF(J62="PEŁNY",VLOOKUP(Wycena!$C$10,Wycena!$AA$2:$AC$60,3,0),IF(J62="SZUFLADA",VLOOKUP(Wycena!$C$10,Wycena!$AA$63:$AC$121,3,0),0))</f>
        <v>0</v>
      </c>
      <c r="Q62" s="337" t="s">
        <v>1244</v>
      </c>
      <c r="R62" s="282"/>
      <c r="S62" s="330"/>
      <c r="T62" s="271"/>
      <c r="U62" s="271"/>
      <c r="V62" s="271"/>
      <c r="W62" s="234">
        <f>IF(Q62="PEŁNY",VLOOKUP(Wycena!$C$10,Wycena!$AA$2:$AC$60,3,0),IF(Q62="SZUFLADA",VLOOKUP(Wycena!$C$10,Wycena!$AA$63:$AC$121,3,0),0))</f>
        <v>0</v>
      </c>
      <c r="X62" s="239">
        <f>IF(Wycena!$D$6&gt;1,(('Wycena frontów MDF'!D62*'Wycena frontów MDF'!H62)+('Wycena frontów MDF'!K62*'Wycena frontów MDF'!O62)+('Wycena frontów MDF'!R62*'Wycena frontów MDF'!V62)),0)</f>
        <v>57.563999999999993</v>
      </c>
      <c r="Z62" s="230">
        <f t="shared" si="1"/>
        <v>0.63436799999999993</v>
      </c>
      <c r="AA62" s="230">
        <f t="shared" si="2"/>
        <v>0</v>
      </c>
      <c r="AB62" s="230">
        <f t="shared" si="3"/>
        <v>0</v>
      </c>
      <c r="AC62" s="230">
        <f t="shared" si="4"/>
        <v>0</v>
      </c>
      <c r="AD62" s="240">
        <f>IF(Wycena!$C$10="ALASKA z uchwytem",((15*'Wycena frontów MDF'!H62)+(15*'Wycena frontów MDF'!O62)+(15*'Wycena frontów MDF'!V62)),IF(Wycena!$C$10="Kanion z uchwytem",((15*'Wycena frontów MDF'!H62)+(15*'Wycena frontów MDF'!O62)+(15*'Wycena frontów MDF'!V62)),IF(Wycena!$C$10="Sparta z uchwytem",((15*'Wycena frontów MDF'!H62)+(15*'Wycena frontów MDF'!O62)+(15*'Wycena frontów MDF'!V62)),0)))</f>
        <v>0</v>
      </c>
      <c r="AE62" s="241">
        <f>IF(Wycena!$C$10="VEGAS",((50*H62)+(50*O62)+(50*V62)),0)</f>
        <v>0</v>
      </c>
      <c r="AF62" s="230">
        <v>0</v>
      </c>
      <c r="AG62" s="320">
        <f t="shared" si="5"/>
        <v>0</v>
      </c>
      <c r="AH62" s="320">
        <f t="shared" si="6"/>
        <v>0</v>
      </c>
      <c r="AI62" s="320">
        <f t="shared" si="7"/>
        <v>0</v>
      </c>
      <c r="AJ62" s="320">
        <f t="shared" si="8"/>
        <v>0</v>
      </c>
      <c r="AK62" s="320">
        <f t="shared" si="9"/>
        <v>0</v>
      </c>
      <c r="AL62" s="320">
        <f t="shared" si="10"/>
        <v>0</v>
      </c>
      <c r="AM62" s="320">
        <f t="shared" si="11"/>
        <v>0</v>
      </c>
      <c r="AN62" s="320">
        <f t="shared" si="12"/>
        <v>0</v>
      </c>
      <c r="AO62" s="320">
        <f t="shared" si="13"/>
        <v>0</v>
      </c>
      <c r="AS62" s="240">
        <f>IF(Wycena!$D$6=2,(AA62+AB62+AC62+AD62+AE62+AG62+AH62+AI62+AJ62+AK62+AL62+AM62+AN62+AO62),IF(Wycena!$D$6=3,(AA62+AB62+AC62+AD62+AF62+AG62+AH62+AI62+AJ62+AK62+AL62+AM62+AN62+AO62),0))</f>
        <v>0</v>
      </c>
      <c r="AT62" s="240">
        <f t="shared" si="14"/>
        <v>57.563999999999993</v>
      </c>
    </row>
    <row r="63" spans="2:46" ht="15.75" thickBot="1">
      <c r="B63" s="244" t="s">
        <v>42</v>
      </c>
      <c r="C63" s="323" t="s">
        <v>1239</v>
      </c>
      <c r="D63" s="336">
        <f t="shared" si="0"/>
        <v>19.187999999999999</v>
      </c>
      <c r="E63" s="325">
        <v>1</v>
      </c>
      <c r="F63" s="272">
        <v>140</v>
      </c>
      <c r="G63" s="272">
        <v>296</v>
      </c>
      <c r="H63" s="271">
        <v>3</v>
      </c>
      <c r="I63" s="234">
        <f>IF(C63="PEŁNY",VLOOKUP(Wycena!$C$10,Wycena!$AA$2:$AC$60,3,0),IF(C63="SZUFLADA",VLOOKUP(Wycena!$C$10,Wycena!$AA$63:$AC$121,3,0),0))</f>
        <v>0</v>
      </c>
      <c r="J63" s="323" t="s">
        <v>1239</v>
      </c>
      <c r="K63" s="336">
        <f t="shared" si="15"/>
        <v>19.187999999999999</v>
      </c>
      <c r="L63" s="325">
        <v>1</v>
      </c>
      <c r="M63" s="272">
        <v>284</v>
      </c>
      <c r="N63" s="272">
        <v>296</v>
      </c>
      <c r="O63" s="271">
        <v>1</v>
      </c>
      <c r="P63" s="234">
        <f>IF(J63="PEŁNY",VLOOKUP(Wycena!$C$10,Wycena!$AA$2:$AC$60,3,0),IF(J63="SZUFLADA",VLOOKUP(Wycena!$C$10,Wycena!$AA$63:$AC$121,3,0),0))</f>
        <v>0</v>
      </c>
      <c r="Q63" s="337" t="s">
        <v>1244</v>
      </c>
      <c r="R63" s="282"/>
      <c r="S63" s="330"/>
      <c r="T63" s="271"/>
      <c r="U63" s="271"/>
      <c r="V63" s="271"/>
      <c r="W63" s="234">
        <f>IF(Q63="PEŁNY",VLOOKUP(Wycena!$C$10,Wycena!$AA$2:$AC$60,3,0),IF(Q63="SZUFLADA",VLOOKUP(Wycena!$C$10,Wycena!$AA$63:$AC$121,3,0),0))</f>
        <v>0</v>
      </c>
      <c r="X63" s="239">
        <f>IF(Wycena!$D$6&gt;1,(('Wycena frontów MDF'!D63*'Wycena frontów MDF'!H63)+('Wycena frontów MDF'!K63*'Wycena frontów MDF'!O63)+('Wycena frontów MDF'!R63*'Wycena frontów MDF'!V63)),0)</f>
        <v>76.751999999999995</v>
      </c>
      <c r="Z63" s="230">
        <f t="shared" si="1"/>
        <v>0.20838400000000001</v>
      </c>
      <c r="AA63" s="230">
        <f t="shared" si="2"/>
        <v>0</v>
      </c>
      <c r="AB63" s="230">
        <f t="shared" si="3"/>
        <v>0</v>
      </c>
      <c r="AC63" s="230">
        <f t="shared" si="4"/>
        <v>0</v>
      </c>
      <c r="AD63" s="240">
        <f>IF(Wycena!$C$10="ALASKA z uchwytem",((15*'Wycena frontów MDF'!H63)+(15*'Wycena frontów MDF'!O63)+(15*'Wycena frontów MDF'!V63)),IF(Wycena!$C$10="Kanion z uchwytem",((15*'Wycena frontów MDF'!H63)+(15*'Wycena frontów MDF'!O63)+(15*'Wycena frontów MDF'!V63)),IF(Wycena!$C$10="Sparta z uchwytem",((15*'Wycena frontów MDF'!H63)+(15*'Wycena frontów MDF'!O63)+(15*'Wycena frontów MDF'!V63)),0)))</f>
        <v>0</v>
      </c>
      <c r="AE63" s="241">
        <f>IF(Wycena!$C$10="VEGAS",((50*H63)+(50*O63)+(50*V63)),0)</f>
        <v>0</v>
      </c>
      <c r="AF63" s="230">
        <v>0</v>
      </c>
      <c r="AG63" s="320">
        <f t="shared" si="5"/>
        <v>0</v>
      </c>
      <c r="AH63" s="320">
        <f t="shared" si="6"/>
        <v>0</v>
      </c>
      <c r="AI63" s="320">
        <f t="shared" si="7"/>
        <v>0</v>
      </c>
      <c r="AJ63" s="320">
        <f t="shared" si="8"/>
        <v>0</v>
      </c>
      <c r="AK63" s="320">
        <f t="shared" si="9"/>
        <v>0</v>
      </c>
      <c r="AL63" s="320">
        <f t="shared" si="10"/>
        <v>0</v>
      </c>
      <c r="AM63" s="320">
        <f t="shared" si="11"/>
        <v>0</v>
      </c>
      <c r="AN63" s="320">
        <f t="shared" si="12"/>
        <v>0</v>
      </c>
      <c r="AO63" s="320">
        <f t="shared" si="13"/>
        <v>0</v>
      </c>
      <c r="AS63" s="240">
        <f>IF(Wycena!$D$6=2,(AA63+AB63+AC63+AD63+AE63+AG63+AH63+AI63+AJ63+AK63+AL63+AM63+AN63+AO63),IF(Wycena!$D$6=3,(AA63+AB63+AC63+AD63+AF63+AG63+AH63+AI63+AJ63+AK63+AL63+AM63+AN63+AO63),0))</f>
        <v>0</v>
      </c>
      <c r="AT63" s="240">
        <f t="shared" si="14"/>
        <v>76.751999999999995</v>
      </c>
    </row>
    <row r="64" spans="2:46" ht="15.75" thickBot="1">
      <c r="B64" s="244" t="s">
        <v>43</v>
      </c>
      <c r="C64" s="323" t="s">
        <v>1239</v>
      </c>
      <c r="D64" s="336">
        <f t="shared" si="0"/>
        <v>19.187999999999999</v>
      </c>
      <c r="E64" s="325">
        <v>1</v>
      </c>
      <c r="F64" s="272">
        <v>140</v>
      </c>
      <c r="G64" s="272">
        <v>396</v>
      </c>
      <c r="H64" s="271">
        <v>3</v>
      </c>
      <c r="I64" s="234">
        <f>IF(C64="PEŁNY",VLOOKUP(Wycena!$C$10,Wycena!$AA$2:$AC$60,3,0),IF(C64="SZUFLADA",VLOOKUP(Wycena!$C$10,Wycena!$AA$63:$AC$121,3,0),0))</f>
        <v>0</v>
      </c>
      <c r="J64" s="323" t="s">
        <v>1239</v>
      </c>
      <c r="K64" s="336">
        <f t="shared" si="15"/>
        <v>19.187999999999999</v>
      </c>
      <c r="L64" s="325">
        <v>1</v>
      </c>
      <c r="M64" s="272">
        <v>284</v>
      </c>
      <c r="N64" s="272">
        <v>396</v>
      </c>
      <c r="O64" s="271">
        <v>1</v>
      </c>
      <c r="P64" s="234">
        <f>IF(J64="PEŁNY",VLOOKUP(Wycena!$C$10,Wycena!$AA$2:$AC$60,3,0),IF(J64="SZUFLADA",VLOOKUP(Wycena!$C$10,Wycena!$AA$63:$AC$121,3,0),0))</f>
        <v>0</v>
      </c>
      <c r="Q64" s="337" t="s">
        <v>1244</v>
      </c>
      <c r="R64" s="282"/>
      <c r="S64" s="330"/>
      <c r="T64" s="271"/>
      <c r="U64" s="271"/>
      <c r="V64" s="271"/>
      <c r="W64" s="234">
        <f>IF(Q64="PEŁNY",VLOOKUP(Wycena!$C$10,Wycena!$AA$2:$AC$60,3,0),IF(Q64="SZUFLADA",VLOOKUP(Wycena!$C$10,Wycena!$AA$63:$AC$121,3,0),0))</f>
        <v>0</v>
      </c>
      <c r="X64" s="239">
        <f>IF(Wycena!$D$6&gt;1,(('Wycena frontów MDF'!D64*'Wycena frontów MDF'!H64)+('Wycena frontów MDF'!K64*'Wycena frontów MDF'!O64)+('Wycena frontów MDF'!R64*'Wycena frontów MDF'!V64)),0)</f>
        <v>76.751999999999995</v>
      </c>
      <c r="Z64" s="230">
        <f t="shared" si="1"/>
        <v>0.27878400000000003</v>
      </c>
      <c r="AA64" s="230">
        <f t="shared" si="2"/>
        <v>0</v>
      </c>
      <c r="AB64" s="230">
        <f t="shared" si="3"/>
        <v>0</v>
      </c>
      <c r="AC64" s="230">
        <f t="shared" si="4"/>
        <v>0</v>
      </c>
      <c r="AD64" s="240">
        <f>IF(Wycena!$C$10="ALASKA z uchwytem",((15*'Wycena frontów MDF'!H64)+(15*'Wycena frontów MDF'!O64)+(15*'Wycena frontów MDF'!V64)),IF(Wycena!$C$10="Kanion z uchwytem",((15*'Wycena frontów MDF'!H64)+(15*'Wycena frontów MDF'!O64)+(15*'Wycena frontów MDF'!V64)),IF(Wycena!$C$10="Sparta z uchwytem",((15*'Wycena frontów MDF'!H64)+(15*'Wycena frontów MDF'!O64)+(15*'Wycena frontów MDF'!V64)),0)))</f>
        <v>0</v>
      </c>
      <c r="AE64" s="241">
        <f>IF(Wycena!$C$10="VEGAS",((50*H64)+(50*O64)+(50*V64)),0)</f>
        <v>0</v>
      </c>
      <c r="AF64" s="230">
        <v>0</v>
      </c>
      <c r="AG64" s="320">
        <f t="shared" si="5"/>
        <v>0</v>
      </c>
      <c r="AH64" s="320">
        <f t="shared" si="6"/>
        <v>0</v>
      </c>
      <c r="AI64" s="320">
        <f t="shared" si="7"/>
        <v>0</v>
      </c>
      <c r="AJ64" s="320">
        <f t="shared" si="8"/>
        <v>0</v>
      </c>
      <c r="AK64" s="320">
        <f t="shared" si="9"/>
        <v>0</v>
      </c>
      <c r="AL64" s="320">
        <f t="shared" si="10"/>
        <v>0</v>
      </c>
      <c r="AM64" s="320">
        <f t="shared" si="11"/>
        <v>0</v>
      </c>
      <c r="AN64" s="320">
        <f t="shared" si="12"/>
        <v>0</v>
      </c>
      <c r="AO64" s="320">
        <f t="shared" si="13"/>
        <v>0</v>
      </c>
      <c r="AS64" s="240">
        <f>IF(Wycena!$D$6=2,(AA64+AB64+AC64+AD64+AE64+AG64+AH64+AI64+AJ64+AK64+AL64+AM64+AN64+AO64),IF(Wycena!$D$6=3,(AA64+AB64+AC64+AD64+AF64+AG64+AH64+AI64+AJ64+AK64+AL64+AM64+AN64+AO64),0))</f>
        <v>0</v>
      </c>
      <c r="AT64" s="240">
        <f t="shared" si="14"/>
        <v>76.751999999999995</v>
      </c>
    </row>
    <row r="65" spans="2:46" ht="15.75" thickBot="1">
      <c r="B65" s="244" t="s">
        <v>44</v>
      </c>
      <c r="C65" s="323" t="s">
        <v>1239</v>
      </c>
      <c r="D65" s="336">
        <f t="shared" si="0"/>
        <v>19.187999999999999</v>
      </c>
      <c r="E65" s="325">
        <v>1</v>
      </c>
      <c r="F65" s="272">
        <v>140</v>
      </c>
      <c r="G65" s="272">
        <v>446</v>
      </c>
      <c r="H65" s="271">
        <v>3</v>
      </c>
      <c r="I65" s="234">
        <f>IF(C65="PEŁNY",VLOOKUP(Wycena!$C$10,Wycena!$AA$2:$AC$60,3,0),IF(C65="SZUFLADA",VLOOKUP(Wycena!$C$10,Wycena!$AA$63:$AC$121,3,0),0))</f>
        <v>0</v>
      </c>
      <c r="J65" s="323" t="s">
        <v>1239</v>
      </c>
      <c r="K65" s="336">
        <f t="shared" si="15"/>
        <v>19.187999999999999</v>
      </c>
      <c r="L65" s="325">
        <v>1</v>
      </c>
      <c r="M65" s="272">
        <v>284</v>
      </c>
      <c r="N65" s="272">
        <v>446</v>
      </c>
      <c r="O65" s="271">
        <v>1</v>
      </c>
      <c r="P65" s="234">
        <f>IF(J65="PEŁNY",VLOOKUP(Wycena!$C$10,Wycena!$AA$2:$AC$60,3,0),IF(J65="SZUFLADA",VLOOKUP(Wycena!$C$10,Wycena!$AA$63:$AC$121,3,0),0))</f>
        <v>0</v>
      </c>
      <c r="Q65" s="337" t="s">
        <v>1244</v>
      </c>
      <c r="R65" s="282"/>
      <c r="S65" s="330"/>
      <c r="T65" s="271"/>
      <c r="U65" s="271"/>
      <c r="V65" s="271"/>
      <c r="W65" s="234">
        <f>IF(Q65="PEŁNY",VLOOKUP(Wycena!$C$10,Wycena!$AA$2:$AC$60,3,0),IF(Q65="SZUFLADA",VLOOKUP(Wycena!$C$10,Wycena!$AA$63:$AC$121,3,0),0))</f>
        <v>0</v>
      </c>
      <c r="X65" s="239">
        <f>IF(Wycena!$D$6&gt;1,(('Wycena frontów MDF'!D65*'Wycena frontów MDF'!H65)+('Wycena frontów MDF'!K65*'Wycena frontów MDF'!O65)+('Wycena frontów MDF'!R65*'Wycena frontów MDF'!V65)),0)</f>
        <v>76.751999999999995</v>
      </c>
      <c r="Z65" s="230">
        <f t="shared" si="1"/>
        <v>0.31398400000000004</v>
      </c>
      <c r="AA65" s="230">
        <f t="shared" si="2"/>
        <v>0</v>
      </c>
      <c r="AB65" s="230">
        <f t="shared" si="3"/>
        <v>0</v>
      </c>
      <c r="AC65" s="230">
        <f t="shared" si="4"/>
        <v>0</v>
      </c>
      <c r="AD65" s="240">
        <f>IF(Wycena!$C$10="ALASKA z uchwytem",((15*'Wycena frontów MDF'!H65)+(15*'Wycena frontów MDF'!O65)+(15*'Wycena frontów MDF'!V65)),IF(Wycena!$C$10="Kanion z uchwytem",((15*'Wycena frontów MDF'!H65)+(15*'Wycena frontów MDF'!O65)+(15*'Wycena frontów MDF'!V65)),IF(Wycena!$C$10="Sparta z uchwytem",((15*'Wycena frontów MDF'!H65)+(15*'Wycena frontów MDF'!O65)+(15*'Wycena frontów MDF'!V65)),0)))</f>
        <v>0</v>
      </c>
      <c r="AE65" s="241">
        <f>IF(Wycena!$C$10="VEGAS",((50*H65)+(50*O65)+(50*V65)),0)</f>
        <v>0</v>
      </c>
      <c r="AF65" s="230">
        <v>0</v>
      </c>
      <c r="AG65" s="320">
        <f t="shared" si="5"/>
        <v>0</v>
      </c>
      <c r="AH65" s="320">
        <f t="shared" si="6"/>
        <v>0</v>
      </c>
      <c r="AI65" s="320">
        <f t="shared" si="7"/>
        <v>0</v>
      </c>
      <c r="AJ65" s="320">
        <f t="shared" si="8"/>
        <v>0</v>
      </c>
      <c r="AK65" s="320">
        <f t="shared" si="9"/>
        <v>0</v>
      </c>
      <c r="AL65" s="320">
        <f t="shared" si="10"/>
        <v>0</v>
      </c>
      <c r="AM65" s="320">
        <f t="shared" si="11"/>
        <v>0</v>
      </c>
      <c r="AN65" s="320">
        <f t="shared" si="12"/>
        <v>0</v>
      </c>
      <c r="AO65" s="320">
        <f t="shared" si="13"/>
        <v>0</v>
      </c>
      <c r="AS65" s="240">
        <f>IF(Wycena!$D$6=2,(AA65+AB65+AC65+AD65+AE65+AG65+AH65+AI65+AJ65+AK65+AL65+AM65+AN65+AO65),IF(Wycena!$D$6=3,(AA65+AB65+AC65+AD65+AF65+AG65+AH65+AI65+AJ65+AK65+AL65+AM65+AN65+AO65),0))</f>
        <v>0</v>
      </c>
      <c r="AT65" s="240">
        <f t="shared" si="14"/>
        <v>76.751999999999995</v>
      </c>
    </row>
    <row r="66" spans="2:46" ht="15.75" thickBot="1">
      <c r="B66" s="244" t="s">
        <v>45</v>
      </c>
      <c r="C66" s="323" t="s">
        <v>1239</v>
      </c>
      <c r="D66" s="336">
        <f t="shared" si="0"/>
        <v>19.187999999999999</v>
      </c>
      <c r="E66" s="325">
        <v>1</v>
      </c>
      <c r="F66" s="272">
        <v>140</v>
      </c>
      <c r="G66" s="272">
        <v>496</v>
      </c>
      <c r="H66" s="271">
        <v>3</v>
      </c>
      <c r="I66" s="234">
        <f>IF(C66="PEŁNY",VLOOKUP(Wycena!$C$10,Wycena!$AA$2:$AC$60,3,0),IF(C66="SZUFLADA",VLOOKUP(Wycena!$C$10,Wycena!$AA$63:$AC$121,3,0),0))</f>
        <v>0</v>
      </c>
      <c r="J66" s="323" t="s">
        <v>1239</v>
      </c>
      <c r="K66" s="336">
        <f t="shared" si="15"/>
        <v>19.187999999999999</v>
      </c>
      <c r="L66" s="325">
        <v>1</v>
      </c>
      <c r="M66" s="272">
        <v>284</v>
      </c>
      <c r="N66" s="272">
        <v>496</v>
      </c>
      <c r="O66" s="271">
        <v>1</v>
      </c>
      <c r="P66" s="234">
        <f>IF(J66="PEŁNY",VLOOKUP(Wycena!$C$10,Wycena!$AA$2:$AC$60,3,0),IF(J66="SZUFLADA",VLOOKUP(Wycena!$C$10,Wycena!$AA$63:$AC$121,3,0),0))</f>
        <v>0</v>
      </c>
      <c r="Q66" s="337" t="s">
        <v>1244</v>
      </c>
      <c r="R66" s="282"/>
      <c r="S66" s="330"/>
      <c r="T66" s="271"/>
      <c r="U66" s="271"/>
      <c r="V66" s="271"/>
      <c r="W66" s="234">
        <f>IF(Q66="PEŁNY",VLOOKUP(Wycena!$C$10,Wycena!$AA$2:$AC$60,3,0),IF(Q66="SZUFLADA",VLOOKUP(Wycena!$C$10,Wycena!$AA$63:$AC$121,3,0),0))</f>
        <v>0</v>
      </c>
      <c r="X66" s="239">
        <f>IF(Wycena!$D$6&gt;1,(('Wycena frontów MDF'!D66*'Wycena frontów MDF'!H66)+('Wycena frontów MDF'!K66*'Wycena frontów MDF'!O66)+('Wycena frontów MDF'!R66*'Wycena frontów MDF'!V66)),0)</f>
        <v>76.751999999999995</v>
      </c>
      <c r="Z66" s="230">
        <f t="shared" si="1"/>
        <v>0.34918399999999999</v>
      </c>
      <c r="AA66" s="230">
        <f t="shared" si="2"/>
        <v>0</v>
      </c>
      <c r="AB66" s="230">
        <f t="shared" si="3"/>
        <v>0</v>
      </c>
      <c r="AC66" s="230">
        <f t="shared" si="4"/>
        <v>0</v>
      </c>
      <c r="AD66" s="240">
        <f>IF(Wycena!$C$10="ALASKA z uchwytem",((15*'Wycena frontów MDF'!H66)+(15*'Wycena frontów MDF'!O66)+(15*'Wycena frontów MDF'!V66)),IF(Wycena!$C$10="Kanion z uchwytem",((15*'Wycena frontów MDF'!H66)+(15*'Wycena frontów MDF'!O66)+(15*'Wycena frontów MDF'!V66)),IF(Wycena!$C$10="Sparta z uchwytem",((15*'Wycena frontów MDF'!H66)+(15*'Wycena frontów MDF'!O66)+(15*'Wycena frontów MDF'!V66)),0)))</f>
        <v>0</v>
      </c>
      <c r="AE66" s="241">
        <f>IF(Wycena!$C$10="VEGAS",((50*H66)+(50*O66)+(50*V66)),0)</f>
        <v>0</v>
      </c>
      <c r="AF66" s="230">
        <v>0</v>
      </c>
      <c r="AG66" s="320">
        <f t="shared" si="5"/>
        <v>0</v>
      </c>
      <c r="AH66" s="320">
        <f t="shared" si="6"/>
        <v>0</v>
      </c>
      <c r="AI66" s="320">
        <f t="shared" si="7"/>
        <v>0</v>
      </c>
      <c r="AJ66" s="320">
        <f t="shared" si="8"/>
        <v>0</v>
      </c>
      <c r="AK66" s="320">
        <f t="shared" si="9"/>
        <v>0</v>
      </c>
      <c r="AL66" s="320">
        <f t="shared" si="10"/>
        <v>0</v>
      </c>
      <c r="AM66" s="320">
        <f t="shared" si="11"/>
        <v>0</v>
      </c>
      <c r="AN66" s="320">
        <f t="shared" si="12"/>
        <v>0</v>
      </c>
      <c r="AO66" s="320">
        <f t="shared" si="13"/>
        <v>0</v>
      </c>
      <c r="AS66" s="240">
        <f>IF(Wycena!$D$6=2,(AA66+AB66+AC66+AD66+AE66+AG66+AH66+AI66+AJ66+AK66+AL66+AM66+AN66+AO66),IF(Wycena!$D$6=3,(AA66+AB66+AC66+AD66+AF66+AG66+AH66+AI66+AJ66+AK66+AL66+AM66+AN66+AO66),0))</f>
        <v>0</v>
      </c>
      <c r="AT66" s="240">
        <f t="shared" si="14"/>
        <v>76.751999999999995</v>
      </c>
    </row>
    <row r="67" spans="2:46" ht="15.75" thickBot="1">
      <c r="B67" s="244" t="s">
        <v>46</v>
      </c>
      <c r="C67" s="323" t="s">
        <v>1239</v>
      </c>
      <c r="D67" s="336">
        <f t="shared" si="0"/>
        <v>19.187999999999999</v>
      </c>
      <c r="E67" s="325">
        <v>1</v>
      </c>
      <c r="F67" s="272">
        <v>140</v>
      </c>
      <c r="G67" s="272">
        <v>596</v>
      </c>
      <c r="H67" s="271">
        <v>3</v>
      </c>
      <c r="I67" s="234">
        <f>IF(C67="PEŁNY",VLOOKUP(Wycena!$C$10,Wycena!$AA$2:$AC$60,3,0),IF(C67="SZUFLADA",VLOOKUP(Wycena!$C$10,Wycena!$AA$63:$AC$121,3,0),0))</f>
        <v>0</v>
      </c>
      <c r="J67" s="323" t="s">
        <v>1239</v>
      </c>
      <c r="K67" s="336">
        <f t="shared" si="15"/>
        <v>19.187999999999999</v>
      </c>
      <c r="L67" s="325">
        <v>1</v>
      </c>
      <c r="M67" s="272">
        <v>284</v>
      </c>
      <c r="N67" s="272">
        <v>596</v>
      </c>
      <c r="O67" s="271">
        <v>1</v>
      </c>
      <c r="P67" s="234">
        <f>IF(J67="PEŁNY",VLOOKUP(Wycena!$C$10,Wycena!$AA$2:$AC$60,3,0),IF(J67="SZUFLADA",VLOOKUP(Wycena!$C$10,Wycena!$AA$63:$AC$121,3,0),0))</f>
        <v>0</v>
      </c>
      <c r="Q67" s="337" t="s">
        <v>1244</v>
      </c>
      <c r="R67" s="282"/>
      <c r="S67" s="330"/>
      <c r="T67" s="271"/>
      <c r="U67" s="271"/>
      <c r="V67" s="271"/>
      <c r="W67" s="234">
        <f>IF(Q67="PEŁNY",VLOOKUP(Wycena!$C$10,Wycena!$AA$2:$AC$60,3,0),IF(Q67="SZUFLADA",VLOOKUP(Wycena!$C$10,Wycena!$AA$63:$AC$121,3,0),0))</f>
        <v>0</v>
      </c>
      <c r="X67" s="239">
        <f>IF(Wycena!$D$6&gt;1,(('Wycena frontów MDF'!D67*'Wycena frontów MDF'!H67)+('Wycena frontów MDF'!K67*'Wycena frontów MDF'!O67)+('Wycena frontów MDF'!R67*'Wycena frontów MDF'!V67)),0)</f>
        <v>76.751999999999995</v>
      </c>
      <c r="Z67" s="230">
        <f t="shared" si="1"/>
        <v>0.41958399999999996</v>
      </c>
      <c r="AA67" s="230">
        <f t="shared" si="2"/>
        <v>0</v>
      </c>
      <c r="AB67" s="230">
        <f t="shared" si="3"/>
        <v>0</v>
      </c>
      <c r="AC67" s="230">
        <f t="shared" si="4"/>
        <v>0</v>
      </c>
      <c r="AD67" s="240">
        <f>IF(Wycena!$C$10="ALASKA z uchwytem",((15*'Wycena frontów MDF'!H67)+(15*'Wycena frontów MDF'!O67)+(15*'Wycena frontów MDF'!V67)),IF(Wycena!$C$10="Kanion z uchwytem",((15*'Wycena frontów MDF'!H67)+(15*'Wycena frontów MDF'!O67)+(15*'Wycena frontów MDF'!V67)),IF(Wycena!$C$10="Sparta z uchwytem",((15*'Wycena frontów MDF'!H67)+(15*'Wycena frontów MDF'!O67)+(15*'Wycena frontów MDF'!V67)),0)))</f>
        <v>0</v>
      </c>
      <c r="AE67" s="241">
        <f>IF(Wycena!$C$10="VEGAS",((50*H67)+(50*O67)+(50*V67)),0)</f>
        <v>0</v>
      </c>
      <c r="AF67" s="230">
        <v>0</v>
      </c>
      <c r="AG67" s="320">
        <f t="shared" si="5"/>
        <v>0</v>
      </c>
      <c r="AH67" s="320">
        <f t="shared" si="6"/>
        <v>0</v>
      </c>
      <c r="AI67" s="320">
        <f t="shared" si="7"/>
        <v>0</v>
      </c>
      <c r="AJ67" s="320">
        <f t="shared" si="8"/>
        <v>0</v>
      </c>
      <c r="AK67" s="320">
        <f t="shared" si="9"/>
        <v>0</v>
      </c>
      <c r="AL67" s="320">
        <f t="shared" si="10"/>
        <v>0</v>
      </c>
      <c r="AM67" s="320">
        <f t="shared" si="11"/>
        <v>0</v>
      </c>
      <c r="AN67" s="320">
        <f t="shared" si="12"/>
        <v>0</v>
      </c>
      <c r="AO67" s="320">
        <f t="shared" si="13"/>
        <v>0</v>
      </c>
      <c r="AS67" s="240">
        <f>IF(Wycena!$D$6=2,(AA67+AB67+AC67+AD67+AE67+AG67+AH67+AI67+AJ67+AK67+AL67+AM67+AN67+AO67),IF(Wycena!$D$6=3,(AA67+AB67+AC67+AD67+AF67+AG67+AH67+AI67+AJ67+AK67+AL67+AM67+AN67+AO67),0))</f>
        <v>0</v>
      </c>
      <c r="AT67" s="240">
        <f t="shared" si="14"/>
        <v>76.751999999999995</v>
      </c>
    </row>
    <row r="68" spans="2:46" ht="15.75" thickBot="1">
      <c r="B68" s="244" t="s">
        <v>47</v>
      </c>
      <c r="C68" s="323" t="s">
        <v>1239</v>
      </c>
      <c r="D68" s="336">
        <f t="shared" si="0"/>
        <v>19.187999999999999</v>
      </c>
      <c r="E68" s="325">
        <v>1</v>
      </c>
      <c r="F68" s="272">
        <v>140</v>
      </c>
      <c r="G68" s="272">
        <v>696</v>
      </c>
      <c r="H68" s="271">
        <v>3</v>
      </c>
      <c r="I68" s="234">
        <f>IF(C68="PEŁNY",VLOOKUP(Wycena!$C$10,Wycena!$AA$2:$AC$60,3,0),IF(C68="SZUFLADA",VLOOKUP(Wycena!$C$10,Wycena!$AA$63:$AC$121,3,0),0))</f>
        <v>0</v>
      </c>
      <c r="J68" s="323" t="s">
        <v>1239</v>
      </c>
      <c r="K68" s="336">
        <f t="shared" si="15"/>
        <v>19.187999999999999</v>
      </c>
      <c r="L68" s="325">
        <v>1</v>
      </c>
      <c r="M68" s="272">
        <v>284</v>
      </c>
      <c r="N68" s="272">
        <v>696</v>
      </c>
      <c r="O68" s="271">
        <v>1</v>
      </c>
      <c r="P68" s="234">
        <f>IF(J68="PEŁNY",VLOOKUP(Wycena!$C$10,Wycena!$AA$2:$AC$60,3,0),IF(J68="SZUFLADA",VLOOKUP(Wycena!$C$10,Wycena!$AA$63:$AC$121,3,0),0))</f>
        <v>0</v>
      </c>
      <c r="Q68" s="337" t="s">
        <v>1244</v>
      </c>
      <c r="R68" s="282"/>
      <c r="S68" s="330"/>
      <c r="T68" s="271"/>
      <c r="U68" s="271"/>
      <c r="V68" s="271"/>
      <c r="W68" s="234">
        <f>IF(Q68="PEŁNY",VLOOKUP(Wycena!$C$10,Wycena!$AA$2:$AC$60,3,0),IF(Q68="SZUFLADA",VLOOKUP(Wycena!$C$10,Wycena!$AA$63:$AC$121,3,0),0))</f>
        <v>0</v>
      </c>
      <c r="X68" s="239">
        <f>IF(Wycena!$D$6&gt;1,(('Wycena frontów MDF'!D68*'Wycena frontów MDF'!H68)+('Wycena frontów MDF'!K68*'Wycena frontów MDF'!O68)+('Wycena frontów MDF'!R68*'Wycena frontów MDF'!V68)),0)</f>
        <v>76.751999999999995</v>
      </c>
      <c r="Z68" s="230">
        <f t="shared" si="1"/>
        <v>0.48998399999999998</v>
      </c>
      <c r="AA68" s="230">
        <f t="shared" si="2"/>
        <v>0</v>
      </c>
      <c r="AB68" s="230">
        <f t="shared" si="3"/>
        <v>0</v>
      </c>
      <c r="AC68" s="230">
        <f t="shared" si="4"/>
        <v>0</v>
      </c>
      <c r="AD68" s="240">
        <f>IF(Wycena!$C$10="ALASKA z uchwytem",((15*'Wycena frontów MDF'!H68)+(15*'Wycena frontów MDF'!O68)+(15*'Wycena frontów MDF'!V68)),IF(Wycena!$C$10="Kanion z uchwytem",((15*'Wycena frontów MDF'!H68)+(15*'Wycena frontów MDF'!O68)+(15*'Wycena frontów MDF'!V68)),IF(Wycena!$C$10="Sparta z uchwytem",((15*'Wycena frontów MDF'!H68)+(15*'Wycena frontów MDF'!O68)+(15*'Wycena frontów MDF'!V68)),0)))</f>
        <v>0</v>
      </c>
      <c r="AE68" s="241">
        <f>IF(Wycena!$C$10="VEGAS",((50*H68)+(50*O68)+(50*V68)),0)</f>
        <v>0</v>
      </c>
      <c r="AF68" s="230">
        <v>0</v>
      </c>
      <c r="AG68" s="320">
        <f t="shared" si="5"/>
        <v>0</v>
      </c>
      <c r="AH68" s="320">
        <f t="shared" si="6"/>
        <v>0</v>
      </c>
      <c r="AI68" s="320">
        <f t="shared" si="7"/>
        <v>0</v>
      </c>
      <c r="AJ68" s="320">
        <f t="shared" si="8"/>
        <v>0</v>
      </c>
      <c r="AK68" s="320">
        <f t="shared" si="9"/>
        <v>0</v>
      </c>
      <c r="AL68" s="320">
        <f t="shared" si="10"/>
        <v>0</v>
      </c>
      <c r="AM68" s="320">
        <f t="shared" si="11"/>
        <v>0</v>
      </c>
      <c r="AN68" s="320">
        <f t="shared" si="12"/>
        <v>0</v>
      </c>
      <c r="AO68" s="320">
        <f t="shared" si="13"/>
        <v>0</v>
      </c>
      <c r="AS68" s="240">
        <f>IF(Wycena!$D$6=2,(AA68+AB68+AC68+AD68+AE68+AG68+AH68+AI68+AJ68+AK68+AL68+AM68+AN68+AO68),IF(Wycena!$D$6=3,(AA68+AB68+AC68+AD68+AF68+AG68+AH68+AI68+AJ68+AK68+AL68+AM68+AN68+AO68),0))</f>
        <v>0</v>
      </c>
      <c r="AT68" s="240">
        <f t="shared" si="14"/>
        <v>76.751999999999995</v>
      </c>
    </row>
    <row r="69" spans="2:46" ht="15.75" thickBot="1">
      <c r="B69" s="244" t="s">
        <v>48</v>
      </c>
      <c r="C69" s="323" t="s">
        <v>1239</v>
      </c>
      <c r="D69" s="336">
        <f t="shared" si="0"/>
        <v>19.187999999999999</v>
      </c>
      <c r="E69" s="325">
        <v>1</v>
      </c>
      <c r="F69" s="272">
        <v>140</v>
      </c>
      <c r="G69" s="272">
        <v>796</v>
      </c>
      <c r="H69" s="271">
        <v>3</v>
      </c>
      <c r="I69" s="234">
        <f>IF(C69="PEŁNY",VLOOKUP(Wycena!$C$10,Wycena!$AA$2:$AC$60,3,0),IF(C69="SZUFLADA",VLOOKUP(Wycena!$C$10,Wycena!$AA$63:$AC$121,3,0),0))</f>
        <v>0</v>
      </c>
      <c r="J69" s="323" t="s">
        <v>1239</v>
      </c>
      <c r="K69" s="336">
        <f t="shared" si="15"/>
        <v>19.187999999999999</v>
      </c>
      <c r="L69" s="325">
        <v>1</v>
      </c>
      <c r="M69" s="272">
        <v>284</v>
      </c>
      <c r="N69" s="272">
        <v>796</v>
      </c>
      <c r="O69" s="271">
        <v>1</v>
      </c>
      <c r="P69" s="234">
        <f>IF(J69="PEŁNY",VLOOKUP(Wycena!$C$10,Wycena!$AA$2:$AC$60,3,0),IF(J69="SZUFLADA",VLOOKUP(Wycena!$C$10,Wycena!$AA$63:$AC$121,3,0),0))</f>
        <v>0</v>
      </c>
      <c r="Q69" s="337" t="s">
        <v>1244</v>
      </c>
      <c r="R69" s="282"/>
      <c r="S69" s="330"/>
      <c r="T69" s="271"/>
      <c r="U69" s="271"/>
      <c r="V69" s="271"/>
      <c r="W69" s="234">
        <f>IF(Q69="PEŁNY",VLOOKUP(Wycena!$C$10,Wycena!$AA$2:$AC$60,3,0),IF(Q69="SZUFLADA",VLOOKUP(Wycena!$C$10,Wycena!$AA$63:$AC$121,3,0),0))</f>
        <v>0</v>
      </c>
      <c r="X69" s="239">
        <f>IF(Wycena!$D$6&gt;1,(('Wycena frontów MDF'!D69*'Wycena frontów MDF'!H69)+('Wycena frontów MDF'!K69*'Wycena frontów MDF'!O69)+('Wycena frontów MDF'!R69*'Wycena frontów MDF'!V69)),0)</f>
        <v>76.751999999999995</v>
      </c>
      <c r="Z69" s="230">
        <f t="shared" si="1"/>
        <v>0.56038399999999999</v>
      </c>
      <c r="AA69" s="230">
        <f t="shared" si="2"/>
        <v>0</v>
      </c>
      <c r="AB69" s="230">
        <f t="shared" si="3"/>
        <v>0</v>
      </c>
      <c r="AC69" s="230">
        <f t="shared" si="4"/>
        <v>0</v>
      </c>
      <c r="AD69" s="240">
        <f>IF(Wycena!$C$10="ALASKA z uchwytem",((15*'Wycena frontów MDF'!H69)+(15*'Wycena frontów MDF'!O69)+(15*'Wycena frontów MDF'!V69)),IF(Wycena!$C$10="Kanion z uchwytem",((15*'Wycena frontów MDF'!H69)+(15*'Wycena frontów MDF'!O69)+(15*'Wycena frontów MDF'!V69)),IF(Wycena!$C$10="Sparta z uchwytem",((15*'Wycena frontów MDF'!H69)+(15*'Wycena frontów MDF'!O69)+(15*'Wycena frontów MDF'!V69)),0)))</f>
        <v>0</v>
      </c>
      <c r="AE69" s="241">
        <f>IF(Wycena!$C$10="VEGAS",((50*H69)+(50*O69)+(50*V69)),0)</f>
        <v>0</v>
      </c>
      <c r="AF69" s="230">
        <v>0</v>
      </c>
      <c r="AG69" s="320">
        <f t="shared" si="5"/>
        <v>0</v>
      </c>
      <c r="AH69" s="320">
        <f t="shared" si="6"/>
        <v>0</v>
      </c>
      <c r="AI69" s="320">
        <f t="shared" si="7"/>
        <v>0</v>
      </c>
      <c r="AJ69" s="320">
        <f t="shared" si="8"/>
        <v>0</v>
      </c>
      <c r="AK69" s="320">
        <f t="shared" si="9"/>
        <v>0</v>
      </c>
      <c r="AL69" s="320">
        <f t="shared" si="10"/>
        <v>0</v>
      </c>
      <c r="AM69" s="320">
        <f t="shared" si="11"/>
        <v>0</v>
      </c>
      <c r="AN69" s="320">
        <f t="shared" si="12"/>
        <v>0</v>
      </c>
      <c r="AO69" s="320">
        <f t="shared" si="13"/>
        <v>0</v>
      </c>
      <c r="AS69" s="240">
        <f>IF(Wycena!$D$6=2,(AA69+AB69+AC69+AD69+AE69+AG69+AH69+AI69+AJ69+AK69+AL69+AM69+AN69+AO69),IF(Wycena!$D$6=3,(AA69+AB69+AC69+AD69+AF69+AG69+AH69+AI69+AJ69+AK69+AL69+AM69+AN69+AO69),0))</f>
        <v>0</v>
      </c>
      <c r="AT69" s="240">
        <f t="shared" ref="AT69:AT132" si="16">AS69+X69</f>
        <v>76.751999999999995</v>
      </c>
    </row>
    <row r="70" spans="2:46" ht="15.75" thickBot="1">
      <c r="B70" s="244" t="s">
        <v>49</v>
      </c>
      <c r="C70" s="323" t="s">
        <v>1239</v>
      </c>
      <c r="D70" s="336">
        <f t="shared" ref="D70:D133" si="17">IF(C70="PEŁNY",$G$2*E70, IF(C70="SZUFLADA",$K$2*E70,0))</f>
        <v>19.187999999999999</v>
      </c>
      <c r="E70" s="325">
        <v>1</v>
      </c>
      <c r="F70" s="272">
        <v>140</v>
      </c>
      <c r="G70" s="272">
        <v>896</v>
      </c>
      <c r="H70" s="271">
        <v>3</v>
      </c>
      <c r="I70" s="234">
        <f>IF(C70="PEŁNY",VLOOKUP(Wycena!$C$10,Wycena!$AA$2:$AC$60,3,0),IF(C70="SZUFLADA",VLOOKUP(Wycena!$C$10,Wycena!$AA$63:$AC$121,3,0),0))</f>
        <v>0</v>
      </c>
      <c r="J70" s="323" t="s">
        <v>1239</v>
      </c>
      <c r="K70" s="336">
        <f t="shared" si="15"/>
        <v>19.187999999999999</v>
      </c>
      <c r="L70" s="325">
        <v>1</v>
      </c>
      <c r="M70" s="272">
        <v>284</v>
      </c>
      <c r="N70" s="272">
        <v>896</v>
      </c>
      <c r="O70" s="271">
        <v>1</v>
      </c>
      <c r="P70" s="234">
        <f>IF(J70="PEŁNY",VLOOKUP(Wycena!$C$10,Wycena!$AA$2:$AC$60,3,0),IF(J70="SZUFLADA",VLOOKUP(Wycena!$C$10,Wycena!$AA$63:$AC$121,3,0),0))</f>
        <v>0</v>
      </c>
      <c r="Q70" s="337" t="s">
        <v>1244</v>
      </c>
      <c r="R70" s="282"/>
      <c r="S70" s="330"/>
      <c r="T70" s="271"/>
      <c r="U70" s="271"/>
      <c r="V70" s="271"/>
      <c r="W70" s="234">
        <f>IF(Q70="PEŁNY",VLOOKUP(Wycena!$C$10,Wycena!$AA$2:$AC$60,3,0),IF(Q70="SZUFLADA",VLOOKUP(Wycena!$C$10,Wycena!$AA$63:$AC$121,3,0),0))</f>
        <v>0</v>
      </c>
      <c r="X70" s="239">
        <f>IF(Wycena!$D$6&gt;1,(('Wycena frontów MDF'!D70*'Wycena frontów MDF'!H70)+('Wycena frontów MDF'!K70*'Wycena frontów MDF'!O70)+('Wycena frontów MDF'!R70*'Wycena frontów MDF'!V70)),0)</f>
        <v>76.751999999999995</v>
      </c>
      <c r="Z70" s="230">
        <f t="shared" ref="Z70:Z133" si="18">(((F70/1000)*(G70/1000))*H70)+(((M70/1000)*(N70/1000))*O70)+(((T70/1000)*(U70/1000))*V70)</f>
        <v>0.63078400000000001</v>
      </c>
      <c r="AA70" s="230">
        <f t="shared" ref="AA70:AA133" si="19">Z70*$Z$1</f>
        <v>0</v>
      </c>
      <c r="AB70" s="230">
        <f t="shared" ref="AB70:AB133" si="20">IF(F70&gt;1200,((F70*G70/1000000)*40),0)</f>
        <v>0</v>
      </c>
      <c r="AC70" s="230">
        <f t="shared" ref="AC70:AC133" si="21">IF(M70&gt;1200,((M70*N70/1000000)*40),0)</f>
        <v>0</v>
      </c>
      <c r="AD70" s="240">
        <f>IF(Wycena!$C$10="ALASKA z uchwytem",((15*'Wycena frontów MDF'!H70)+(15*'Wycena frontów MDF'!O70)+(15*'Wycena frontów MDF'!V70)),IF(Wycena!$C$10="Kanion z uchwytem",((15*'Wycena frontów MDF'!H70)+(15*'Wycena frontów MDF'!O70)+(15*'Wycena frontów MDF'!V70)),IF(Wycena!$C$10="Sparta z uchwytem",((15*'Wycena frontów MDF'!H70)+(15*'Wycena frontów MDF'!O70)+(15*'Wycena frontów MDF'!V70)),0)))</f>
        <v>0</v>
      </c>
      <c r="AE70" s="241">
        <f>IF(Wycena!$C$10="VEGAS",((50*H70)+(50*O70)+(50*V70)),0)</f>
        <v>0</v>
      </c>
      <c r="AF70" s="230">
        <v>0</v>
      </c>
      <c r="AG70" s="320">
        <f t="shared" ref="AG70:AG133" si="22">IF(C70="SZUFLADA",IF(I70=1,IF(OR(F70&lt;1200,G70&lt;1200),$AJ$1*H70,0),0),0)</f>
        <v>0</v>
      </c>
      <c r="AH70" s="320">
        <f t="shared" ref="AH70:AH133" si="23">IF(C70="PEŁNY",IF(I70=2,IF(OR(F70&lt;300,G70&lt;300),$AJ$2*H70,0),0),0)</f>
        <v>0</v>
      </c>
      <c r="AI70" s="320">
        <f t="shared" ref="AI70:AI133" si="24">IF(C70="BRAK",0,IF(I70=3,IF(OR(F70&lt;1200,G70&lt;1200),$AJ$3*H70,0),0))</f>
        <v>0</v>
      </c>
      <c r="AJ70" s="320">
        <f t="shared" ref="AJ70:AJ133" si="25">IF(J70="SZUFLADA",IF(P70=1,IF(OR(M70&lt;1200,N70&lt;1200),$AJ$1*O70,0),0),0)</f>
        <v>0</v>
      </c>
      <c r="AK70" s="320">
        <f t="shared" ref="AK70:AK133" si="26">IF(J70="PEŁNY",IF(P70=2,IF(OR(M70&lt;300,N70&lt;300),$AJ$2*O70,0),0),0)</f>
        <v>0</v>
      </c>
      <c r="AL70" s="320">
        <f t="shared" ref="AL70:AL133" si="27">IF(J70="BRAK",0,IF(P70=3,IF(OR(M70&lt;1200,N70&lt;1200),$AJ$3*O70,0),0))</f>
        <v>0</v>
      </c>
      <c r="AM70" s="320">
        <f t="shared" ref="AM70:AM133" si="28">IF(Q70="SZUFLADA",IF(W70=1,IF(OR(T70&lt;1200,U70&lt;1200),$AJ$1*V70,0),0),0)</f>
        <v>0</v>
      </c>
      <c r="AN70" s="320">
        <f t="shared" ref="AN70:AN133" si="29">IF(Q70="PEŁNY",IF(W70=2,IF(OR(T70&lt;300,U70&lt;300),$AJ$2*V70,0),0),0)</f>
        <v>0</v>
      </c>
      <c r="AO70" s="320">
        <f t="shared" ref="AO70:AO133" si="30">IF(Q70="BRAK",0,IF(W70=3,IF(OR(T70&lt;1200,U70&lt;1200),$AJ$3*V70,0),0))</f>
        <v>0</v>
      </c>
      <c r="AS70" s="240">
        <f>IF(Wycena!$D$6=2,(AA70+AB70+AC70+AD70+AE70+AG70+AH70+AI70+AJ70+AK70+AL70+AM70+AN70+AO70),IF(Wycena!$D$6=3,(AA70+AB70+AC70+AD70+AF70+AG70+AH70+AI70+AJ70+AK70+AL70+AM70+AN70+AO70),0))</f>
        <v>0</v>
      </c>
      <c r="AT70" s="240">
        <f t="shared" si="16"/>
        <v>76.751999999999995</v>
      </c>
    </row>
    <row r="71" spans="2:46" ht="15.75" thickBot="1">
      <c r="B71" s="244" t="s">
        <v>50</v>
      </c>
      <c r="C71" s="323" t="s">
        <v>1239</v>
      </c>
      <c r="D71" s="336">
        <f t="shared" si="17"/>
        <v>19.187999999999999</v>
      </c>
      <c r="E71" s="325">
        <v>1</v>
      </c>
      <c r="F71" s="272">
        <v>140</v>
      </c>
      <c r="G71" s="272">
        <v>296</v>
      </c>
      <c r="H71" s="271">
        <v>5</v>
      </c>
      <c r="I71" s="234">
        <f>IF(C71="PEŁNY",VLOOKUP(Wycena!$C$10,Wycena!$AA$2:$AC$60,3,0),IF(C71="SZUFLADA",VLOOKUP(Wycena!$C$10,Wycena!$AA$63:$AC$121,3,0),0))</f>
        <v>0</v>
      </c>
      <c r="J71" s="337" t="s">
        <v>1244</v>
      </c>
      <c r="K71" s="337"/>
      <c r="L71" s="328"/>
      <c r="M71"/>
      <c r="N71"/>
      <c r="O71"/>
      <c r="P71" s="234">
        <f>IF(J71="PEŁNY",VLOOKUP(Wycena!$C$10,Wycena!$AA$2:$AC$60,3,0),IF(J71="SZUFLADA",VLOOKUP(Wycena!$C$10,Wycena!$AA$63:$AC$121,3,0),0))</f>
        <v>0</v>
      </c>
      <c r="Q71" s="337" t="s">
        <v>1244</v>
      </c>
      <c r="R71" s="280"/>
      <c r="S71" s="329"/>
      <c r="T71"/>
      <c r="U71"/>
      <c r="V71"/>
      <c r="W71" s="234">
        <f>IF(Q71="PEŁNY",VLOOKUP(Wycena!$C$10,Wycena!$AA$2:$AC$60,3,0),IF(Q71="SZUFLADA",VLOOKUP(Wycena!$C$10,Wycena!$AA$63:$AC$121,3,0),0))</f>
        <v>0</v>
      </c>
      <c r="X71" s="239">
        <f>IF(Wycena!$D$6&gt;1,(('Wycena frontów MDF'!D71*'Wycena frontów MDF'!H71)+('Wycena frontów MDF'!K71*'Wycena frontów MDF'!O71)+('Wycena frontów MDF'!R71*'Wycena frontów MDF'!V71)),0)</f>
        <v>95.94</v>
      </c>
      <c r="Z71" s="230">
        <f t="shared" si="18"/>
        <v>0.20720000000000002</v>
      </c>
      <c r="AA71" s="230">
        <f t="shared" si="19"/>
        <v>0</v>
      </c>
      <c r="AB71" s="230">
        <f t="shared" si="20"/>
        <v>0</v>
      </c>
      <c r="AC71" s="230">
        <f t="shared" si="21"/>
        <v>0</v>
      </c>
      <c r="AD71" s="240">
        <f>IF(Wycena!$C$10="ALASKA z uchwytem",((15*'Wycena frontów MDF'!H71)+(15*'Wycena frontów MDF'!O71)+(15*'Wycena frontów MDF'!V71)),IF(Wycena!$C$10="Kanion z uchwytem",((15*'Wycena frontów MDF'!H71)+(15*'Wycena frontów MDF'!O71)+(15*'Wycena frontów MDF'!V71)),IF(Wycena!$C$10="Sparta z uchwytem",((15*'Wycena frontów MDF'!H71)+(15*'Wycena frontów MDF'!O71)+(15*'Wycena frontów MDF'!V71)),0)))</f>
        <v>0</v>
      </c>
      <c r="AE71" s="241">
        <f>IF(Wycena!$C$10="VEGAS",((50*H71)+(50*O71)+(50*V71)),0)</f>
        <v>0</v>
      </c>
      <c r="AF71" s="230">
        <v>0</v>
      </c>
      <c r="AG71" s="320">
        <f t="shared" si="22"/>
        <v>0</v>
      </c>
      <c r="AH71" s="320">
        <f t="shared" si="23"/>
        <v>0</v>
      </c>
      <c r="AI71" s="320">
        <f t="shared" si="24"/>
        <v>0</v>
      </c>
      <c r="AJ71" s="320">
        <f t="shared" si="25"/>
        <v>0</v>
      </c>
      <c r="AK71" s="320">
        <f t="shared" si="26"/>
        <v>0</v>
      </c>
      <c r="AL71" s="320">
        <f t="shared" si="27"/>
        <v>0</v>
      </c>
      <c r="AM71" s="320">
        <f t="shared" si="28"/>
        <v>0</v>
      </c>
      <c r="AN71" s="320">
        <f t="shared" si="29"/>
        <v>0</v>
      </c>
      <c r="AO71" s="320">
        <f t="shared" si="30"/>
        <v>0</v>
      </c>
      <c r="AS71" s="240">
        <f>IF(Wycena!$D$6=2,(AA71+AB71+AC71+AD71+AE71+AG71+AH71+AI71+AJ71+AK71+AL71+AM71+AN71+AO71),IF(Wycena!$D$6=3,(AA71+AB71+AC71+AD71+AF71+AG71+AH71+AI71+AJ71+AK71+AL71+AM71+AN71+AO71),0))</f>
        <v>0</v>
      </c>
      <c r="AT71" s="240">
        <f t="shared" si="16"/>
        <v>95.94</v>
      </c>
    </row>
    <row r="72" spans="2:46" ht="15.75" thickBot="1">
      <c r="B72" s="244" t="s">
        <v>51</v>
      </c>
      <c r="C72" s="323" t="s">
        <v>1239</v>
      </c>
      <c r="D72" s="336">
        <f t="shared" si="17"/>
        <v>19.187999999999999</v>
      </c>
      <c r="E72" s="325">
        <v>1</v>
      </c>
      <c r="F72" s="272">
        <v>140</v>
      </c>
      <c r="G72" s="272">
        <v>396</v>
      </c>
      <c r="H72" s="271">
        <v>5</v>
      </c>
      <c r="I72" s="234">
        <f>IF(C72="PEŁNY",VLOOKUP(Wycena!$C$10,Wycena!$AA$2:$AC$60,3,0),IF(C72="SZUFLADA",VLOOKUP(Wycena!$C$10,Wycena!$AA$63:$AC$121,3,0),0))</f>
        <v>0</v>
      </c>
      <c r="J72" s="337" t="s">
        <v>1244</v>
      </c>
      <c r="K72" s="337"/>
      <c r="L72" s="328"/>
      <c r="M72"/>
      <c r="N72"/>
      <c r="O72"/>
      <c r="P72" s="234">
        <f>IF(J72="PEŁNY",VLOOKUP(Wycena!$C$10,Wycena!$AA$2:$AC$60,3,0),IF(J72="SZUFLADA",VLOOKUP(Wycena!$C$10,Wycena!$AA$63:$AC$121,3,0),0))</f>
        <v>0</v>
      </c>
      <c r="Q72" s="337" t="s">
        <v>1244</v>
      </c>
      <c r="R72" s="280"/>
      <c r="S72" s="329"/>
      <c r="T72"/>
      <c r="U72"/>
      <c r="V72"/>
      <c r="W72" s="234">
        <f>IF(Q72="PEŁNY",VLOOKUP(Wycena!$C$10,Wycena!$AA$2:$AC$60,3,0),IF(Q72="SZUFLADA",VLOOKUP(Wycena!$C$10,Wycena!$AA$63:$AC$121,3,0),0))</f>
        <v>0</v>
      </c>
      <c r="X72" s="239">
        <f>IF(Wycena!$D$6&gt;1,(('Wycena frontów MDF'!D72*'Wycena frontów MDF'!H72)+('Wycena frontów MDF'!K72*'Wycena frontów MDF'!O72)+('Wycena frontów MDF'!R72*'Wycena frontów MDF'!V72)),0)</f>
        <v>95.94</v>
      </c>
      <c r="Z72" s="230">
        <f t="shared" si="18"/>
        <v>0.27720000000000006</v>
      </c>
      <c r="AA72" s="230">
        <f t="shared" si="19"/>
        <v>0</v>
      </c>
      <c r="AB72" s="230">
        <f t="shared" si="20"/>
        <v>0</v>
      </c>
      <c r="AC72" s="230">
        <f t="shared" si="21"/>
        <v>0</v>
      </c>
      <c r="AD72" s="240">
        <f>IF(Wycena!$C$10="ALASKA z uchwytem",((15*'Wycena frontów MDF'!H72)+(15*'Wycena frontów MDF'!O72)+(15*'Wycena frontów MDF'!V72)),IF(Wycena!$C$10="Kanion z uchwytem",((15*'Wycena frontów MDF'!H72)+(15*'Wycena frontów MDF'!O72)+(15*'Wycena frontów MDF'!V72)),IF(Wycena!$C$10="Sparta z uchwytem",((15*'Wycena frontów MDF'!H72)+(15*'Wycena frontów MDF'!O72)+(15*'Wycena frontów MDF'!V72)),0)))</f>
        <v>0</v>
      </c>
      <c r="AE72" s="241">
        <f>IF(Wycena!$C$10="VEGAS",((50*H72)+(50*O72)+(50*V72)),0)</f>
        <v>0</v>
      </c>
      <c r="AF72" s="230">
        <v>0</v>
      </c>
      <c r="AG72" s="320">
        <f t="shared" si="22"/>
        <v>0</v>
      </c>
      <c r="AH72" s="320">
        <f t="shared" si="23"/>
        <v>0</v>
      </c>
      <c r="AI72" s="320">
        <f t="shared" si="24"/>
        <v>0</v>
      </c>
      <c r="AJ72" s="320">
        <f t="shared" si="25"/>
        <v>0</v>
      </c>
      <c r="AK72" s="320">
        <f t="shared" si="26"/>
        <v>0</v>
      </c>
      <c r="AL72" s="320">
        <f t="shared" si="27"/>
        <v>0</v>
      </c>
      <c r="AM72" s="320">
        <f t="shared" si="28"/>
        <v>0</v>
      </c>
      <c r="AN72" s="320">
        <f t="shared" si="29"/>
        <v>0</v>
      </c>
      <c r="AO72" s="320">
        <f t="shared" si="30"/>
        <v>0</v>
      </c>
      <c r="AS72" s="240">
        <f>IF(Wycena!$D$6=2,(AA72+AB72+AC72+AD72+AE72+AG72+AH72+AI72+AJ72+AK72+AL72+AM72+AN72+AO72),IF(Wycena!$D$6=3,(AA72+AB72+AC72+AD72+AF72+AG72+AH72+AI72+AJ72+AK72+AL72+AM72+AN72+AO72),0))</f>
        <v>0</v>
      </c>
      <c r="AT72" s="240">
        <f t="shared" si="16"/>
        <v>95.94</v>
      </c>
    </row>
    <row r="73" spans="2:46" ht="15.75" thickBot="1">
      <c r="B73" s="244" t="s">
        <v>52</v>
      </c>
      <c r="C73" s="323" t="s">
        <v>1239</v>
      </c>
      <c r="D73" s="336">
        <f t="shared" si="17"/>
        <v>19.187999999999999</v>
      </c>
      <c r="E73" s="325">
        <v>1</v>
      </c>
      <c r="F73" s="272">
        <v>140</v>
      </c>
      <c r="G73" s="272">
        <v>446</v>
      </c>
      <c r="H73" s="271">
        <v>5</v>
      </c>
      <c r="I73" s="234">
        <f>IF(C73="PEŁNY",VLOOKUP(Wycena!$C$10,Wycena!$AA$2:$AC$60,3,0),IF(C73="SZUFLADA",VLOOKUP(Wycena!$C$10,Wycena!$AA$63:$AC$121,3,0),0))</f>
        <v>0</v>
      </c>
      <c r="J73" s="337" t="s">
        <v>1244</v>
      </c>
      <c r="K73" s="337"/>
      <c r="L73" s="328"/>
      <c r="M73"/>
      <c r="N73"/>
      <c r="O73"/>
      <c r="P73" s="234">
        <f>IF(J73="PEŁNY",VLOOKUP(Wycena!$C$10,Wycena!$AA$2:$AC$60,3,0),IF(J73="SZUFLADA",VLOOKUP(Wycena!$C$10,Wycena!$AA$63:$AC$121,3,0),0))</f>
        <v>0</v>
      </c>
      <c r="Q73" s="337" t="s">
        <v>1244</v>
      </c>
      <c r="R73" s="280"/>
      <c r="S73" s="329"/>
      <c r="T73"/>
      <c r="U73"/>
      <c r="V73"/>
      <c r="W73" s="234">
        <f>IF(Q73="PEŁNY",VLOOKUP(Wycena!$C$10,Wycena!$AA$2:$AC$60,3,0),IF(Q73="SZUFLADA",VLOOKUP(Wycena!$C$10,Wycena!$AA$63:$AC$121,3,0),0))</f>
        <v>0</v>
      </c>
      <c r="X73" s="239">
        <f>IF(Wycena!$D$6&gt;1,(('Wycena frontów MDF'!D73*'Wycena frontów MDF'!H73)+('Wycena frontów MDF'!K73*'Wycena frontów MDF'!O73)+('Wycena frontów MDF'!R73*'Wycena frontów MDF'!V73)),0)</f>
        <v>95.94</v>
      </c>
      <c r="Z73" s="230">
        <f t="shared" si="18"/>
        <v>0.31220000000000003</v>
      </c>
      <c r="AA73" s="230">
        <f t="shared" si="19"/>
        <v>0</v>
      </c>
      <c r="AB73" s="230">
        <f t="shared" si="20"/>
        <v>0</v>
      </c>
      <c r="AC73" s="230">
        <f t="shared" si="21"/>
        <v>0</v>
      </c>
      <c r="AD73" s="240">
        <f>IF(Wycena!$C$10="ALASKA z uchwytem",((15*'Wycena frontów MDF'!H73)+(15*'Wycena frontów MDF'!O73)+(15*'Wycena frontów MDF'!V73)),IF(Wycena!$C$10="Kanion z uchwytem",((15*'Wycena frontów MDF'!H73)+(15*'Wycena frontów MDF'!O73)+(15*'Wycena frontów MDF'!V73)),IF(Wycena!$C$10="Sparta z uchwytem",((15*'Wycena frontów MDF'!H73)+(15*'Wycena frontów MDF'!O73)+(15*'Wycena frontów MDF'!V73)),0)))</f>
        <v>0</v>
      </c>
      <c r="AE73" s="241">
        <f>IF(Wycena!$C$10="VEGAS",((50*H73)+(50*O73)+(50*V73)),0)</f>
        <v>0</v>
      </c>
      <c r="AF73" s="230">
        <v>0</v>
      </c>
      <c r="AG73" s="320">
        <f t="shared" si="22"/>
        <v>0</v>
      </c>
      <c r="AH73" s="320">
        <f t="shared" si="23"/>
        <v>0</v>
      </c>
      <c r="AI73" s="320">
        <f t="shared" si="24"/>
        <v>0</v>
      </c>
      <c r="AJ73" s="320">
        <f t="shared" si="25"/>
        <v>0</v>
      </c>
      <c r="AK73" s="320">
        <f t="shared" si="26"/>
        <v>0</v>
      </c>
      <c r="AL73" s="320">
        <f t="shared" si="27"/>
        <v>0</v>
      </c>
      <c r="AM73" s="320">
        <f t="shared" si="28"/>
        <v>0</v>
      </c>
      <c r="AN73" s="320">
        <f t="shared" si="29"/>
        <v>0</v>
      </c>
      <c r="AO73" s="320">
        <f t="shared" si="30"/>
        <v>0</v>
      </c>
      <c r="AS73" s="240">
        <f>IF(Wycena!$D$6=2,(AA73+AB73+AC73+AD73+AE73+AG73+AH73+AI73+AJ73+AK73+AL73+AM73+AN73+AO73),IF(Wycena!$D$6=3,(AA73+AB73+AC73+AD73+AF73+AG73+AH73+AI73+AJ73+AK73+AL73+AM73+AN73+AO73),0))</f>
        <v>0</v>
      </c>
      <c r="AT73" s="240">
        <f t="shared" si="16"/>
        <v>95.94</v>
      </c>
    </row>
    <row r="74" spans="2:46" ht="15.75" thickBot="1">
      <c r="B74" s="244" t="s">
        <v>53</v>
      </c>
      <c r="C74" s="323" t="s">
        <v>1239</v>
      </c>
      <c r="D74" s="336">
        <f t="shared" si="17"/>
        <v>19.187999999999999</v>
      </c>
      <c r="E74" s="325">
        <v>1</v>
      </c>
      <c r="F74" s="272">
        <v>140</v>
      </c>
      <c r="G74" s="272">
        <v>496</v>
      </c>
      <c r="H74" s="271">
        <v>5</v>
      </c>
      <c r="I74" s="234">
        <f>IF(C74="PEŁNY",VLOOKUP(Wycena!$C$10,Wycena!$AA$2:$AC$60,3,0),IF(C74="SZUFLADA",VLOOKUP(Wycena!$C$10,Wycena!$AA$63:$AC$121,3,0),0))</f>
        <v>0</v>
      </c>
      <c r="J74" s="337" t="s">
        <v>1244</v>
      </c>
      <c r="K74" s="337"/>
      <c r="L74" s="328"/>
      <c r="M74"/>
      <c r="N74"/>
      <c r="O74"/>
      <c r="P74" s="234">
        <f>IF(J74="PEŁNY",VLOOKUP(Wycena!$C$10,Wycena!$AA$2:$AC$60,3,0),IF(J74="SZUFLADA",VLOOKUP(Wycena!$C$10,Wycena!$AA$63:$AC$121,3,0),0))</f>
        <v>0</v>
      </c>
      <c r="Q74" s="337" t="s">
        <v>1244</v>
      </c>
      <c r="R74" s="280"/>
      <c r="S74" s="329"/>
      <c r="T74"/>
      <c r="U74"/>
      <c r="V74"/>
      <c r="W74" s="234">
        <f>IF(Q74="PEŁNY",VLOOKUP(Wycena!$C$10,Wycena!$AA$2:$AC$60,3,0),IF(Q74="SZUFLADA",VLOOKUP(Wycena!$C$10,Wycena!$AA$63:$AC$121,3,0),0))</f>
        <v>0</v>
      </c>
      <c r="X74" s="239">
        <f>IF(Wycena!$D$6&gt;1,(('Wycena frontów MDF'!D74*'Wycena frontów MDF'!H74)+('Wycena frontów MDF'!K74*'Wycena frontów MDF'!O74)+('Wycena frontów MDF'!R74*'Wycena frontów MDF'!V74)),0)</f>
        <v>95.94</v>
      </c>
      <c r="Z74" s="230">
        <f t="shared" si="18"/>
        <v>0.34720000000000001</v>
      </c>
      <c r="AA74" s="230">
        <f t="shared" si="19"/>
        <v>0</v>
      </c>
      <c r="AB74" s="230">
        <f t="shared" si="20"/>
        <v>0</v>
      </c>
      <c r="AC74" s="230">
        <f t="shared" si="21"/>
        <v>0</v>
      </c>
      <c r="AD74" s="240">
        <f>IF(Wycena!$C$10="ALASKA z uchwytem",((15*'Wycena frontów MDF'!H74)+(15*'Wycena frontów MDF'!O74)+(15*'Wycena frontów MDF'!V74)),IF(Wycena!$C$10="Kanion z uchwytem",((15*'Wycena frontów MDF'!H74)+(15*'Wycena frontów MDF'!O74)+(15*'Wycena frontów MDF'!V74)),IF(Wycena!$C$10="Sparta z uchwytem",((15*'Wycena frontów MDF'!H74)+(15*'Wycena frontów MDF'!O74)+(15*'Wycena frontów MDF'!V74)),0)))</f>
        <v>0</v>
      </c>
      <c r="AE74" s="241">
        <f>IF(Wycena!$C$10="VEGAS",((50*H74)+(50*O74)+(50*V74)),0)</f>
        <v>0</v>
      </c>
      <c r="AF74" s="230">
        <v>0</v>
      </c>
      <c r="AG74" s="320">
        <f t="shared" si="22"/>
        <v>0</v>
      </c>
      <c r="AH74" s="320">
        <f t="shared" si="23"/>
        <v>0</v>
      </c>
      <c r="AI74" s="320">
        <f t="shared" si="24"/>
        <v>0</v>
      </c>
      <c r="AJ74" s="320">
        <f t="shared" si="25"/>
        <v>0</v>
      </c>
      <c r="AK74" s="320">
        <f t="shared" si="26"/>
        <v>0</v>
      </c>
      <c r="AL74" s="320">
        <f t="shared" si="27"/>
        <v>0</v>
      </c>
      <c r="AM74" s="320">
        <f t="shared" si="28"/>
        <v>0</v>
      </c>
      <c r="AN74" s="320">
        <f t="shared" si="29"/>
        <v>0</v>
      </c>
      <c r="AO74" s="320">
        <f t="shared" si="30"/>
        <v>0</v>
      </c>
      <c r="AS74" s="240">
        <f>IF(Wycena!$D$6=2,(AA74+AB74+AC74+AD74+AE74+AG74+AH74+AI74+AJ74+AK74+AL74+AM74+AN74+AO74),IF(Wycena!$D$6=3,(AA74+AB74+AC74+AD74+AF74+AG74+AH74+AI74+AJ74+AK74+AL74+AM74+AN74+AO74),0))</f>
        <v>0</v>
      </c>
      <c r="AT74" s="240">
        <f t="shared" si="16"/>
        <v>95.94</v>
      </c>
    </row>
    <row r="75" spans="2:46" ht="15.75" thickBot="1">
      <c r="B75" s="244" t="s">
        <v>54</v>
      </c>
      <c r="C75" s="323" t="s">
        <v>1239</v>
      </c>
      <c r="D75" s="336">
        <f t="shared" si="17"/>
        <v>19.187999999999999</v>
      </c>
      <c r="E75" s="325">
        <v>1</v>
      </c>
      <c r="F75" s="272">
        <v>140</v>
      </c>
      <c r="G75" s="272">
        <v>596</v>
      </c>
      <c r="H75" s="271">
        <v>5</v>
      </c>
      <c r="I75" s="234">
        <f>IF(C75="PEŁNY",VLOOKUP(Wycena!$C$10,Wycena!$AA$2:$AC$60,3,0),IF(C75="SZUFLADA",VLOOKUP(Wycena!$C$10,Wycena!$AA$63:$AC$121,3,0),0))</f>
        <v>0</v>
      </c>
      <c r="J75" s="337" t="s">
        <v>1244</v>
      </c>
      <c r="K75" s="337"/>
      <c r="L75" s="328"/>
      <c r="M75"/>
      <c r="N75"/>
      <c r="O75"/>
      <c r="P75" s="234">
        <f>IF(J75="PEŁNY",VLOOKUP(Wycena!$C$10,Wycena!$AA$2:$AC$60,3,0),IF(J75="SZUFLADA",VLOOKUP(Wycena!$C$10,Wycena!$AA$63:$AC$121,3,0),0))</f>
        <v>0</v>
      </c>
      <c r="Q75" s="337" t="s">
        <v>1244</v>
      </c>
      <c r="R75" s="280"/>
      <c r="S75" s="329"/>
      <c r="T75"/>
      <c r="U75"/>
      <c r="V75"/>
      <c r="W75" s="234">
        <f>IF(Q75="PEŁNY",VLOOKUP(Wycena!$C$10,Wycena!$AA$2:$AC$60,3,0),IF(Q75="SZUFLADA",VLOOKUP(Wycena!$C$10,Wycena!$AA$63:$AC$121,3,0),0))</f>
        <v>0</v>
      </c>
      <c r="X75" s="239">
        <f>IF(Wycena!$D$6&gt;1,(('Wycena frontów MDF'!D75*'Wycena frontów MDF'!H75)+('Wycena frontów MDF'!K75*'Wycena frontów MDF'!O75)+('Wycena frontów MDF'!R75*'Wycena frontów MDF'!V75)),0)</f>
        <v>95.94</v>
      </c>
      <c r="Z75" s="230">
        <f t="shared" si="18"/>
        <v>0.41720000000000002</v>
      </c>
      <c r="AA75" s="230">
        <f t="shared" si="19"/>
        <v>0</v>
      </c>
      <c r="AB75" s="230">
        <f t="shared" si="20"/>
        <v>0</v>
      </c>
      <c r="AC75" s="230">
        <f t="shared" si="21"/>
        <v>0</v>
      </c>
      <c r="AD75" s="240">
        <f>IF(Wycena!$C$10="ALASKA z uchwytem",((15*'Wycena frontów MDF'!H75)+(15*'Wycena frontów MDF'!O75)+(15*'Wycena frontów MDF'!V75)),IF(Wycena!$C$10="Kanion z uchwytem",((15*'Wycena frontów MDF'!H75)+(15*'Wycena frontów MDF'!O75)+(15*'Wycena frontów MDF'!V75)),IF(Wycena!$C$10="Sparta z uchwytem",((15*'Wycena frontów MDF'!H75)+(15*'Wycena frontów MDF'!O75)+(15*'Wycena frontów MDF'!V75)),0)))</f>
        <v>0</v>
      </c>
      <c r="AE75" s="241">
        <f>IF(Wycena!$C$10="VEGAS",((50*H75)+(50*O75)+(50*V75)),0)</f>
        <v>0</v>
      </c>
      <c r="AF75" s="230">
        <v>0</v>
      </c>
      <c r="AG75" s="320">
        <f t="shared" si="22"/>
        <v>0</v>
      </c>
      <c r="AH75" s="320">
        <f t="shared" si="23"/>
        <v>0</v>
      </c>
      <c r="AI75" s="320">
        <f t="shared" si="24"/>
        <v>0</v>
      </c>
      <c r="AJ75" s="320">
        <f t="shared" si="25"/>
        <v>0</v>
      </c>
      <c r="AK75" s="320">
        <f t="shared" si="26"/>
        <v>0</v>
      </c>
      <c r="AL75" s="320">
        <f t="shared" si="27"/>
        <v>0</v>
      </c>
      <c r="AM75" s="320">
        <f t="shared" si="28"/>
        <v>0</v>
      </c>
      <c r="AN75" s="320">
        <f t="shared" si="29"/>
        <v>0</v>
      </c>
      <c r="AO75" s="320">
        <f t="shared" si="30"/>
        <v>0</v>
      </c>
      <c r="AS75" s="240">
        <f>IF(Wycena!$D$6=2,(AA75+AB75+AC75+AD75+AE75+AG75+AH75+AI75+AJ75+AK75+AL75+AM75+AN75+AO75),IF(Wycena!$D$6=3,(AA75+AB75+AC75+AD75+AF75+AG75+AH75+AI75+AJ75+AK75+AL75+AM75+AN75+AO75),0))</f>
        <v>0</v>
      </c>
      <c r="AT75" s="240">
        <f t="shared" si="16"/>
        <v>95.94</v>
      </c>
    </row>
    <row r="76" spans="2:46" ht="15.75" thickBot="1">
      <c r="B76" s="244" t="s">
        <v>55</v>
      </c>
      <c r="C76" s="323" t="s">
        <v>1239</v>
      </c>
      <c r="D76" s="336">
        <f t="shared" si="17"/>
        <v>19.187999999999999</v>
      </c>
      <c r="E76" s="325">
        <v>1</v>
      </c>
      <c r="F76" s="272">
        <v>140</v>
      </c>
      <c r="G76" s="272">
        <v>696</v>
      </c>
      <c r="H76" s="271">
        <v>5</v>
      </c>
      <c r="I76" s="234">
        <f>IF(C76="PEŁNY",VLOOKUP(Wycena!$C$10,Wycena!$AA$2:$AC$60,3,0),IF(C76="SZUFLADA",VLOOKUP(Wycena!$C$10,Wycena!$AA$63:$AC$121,3,0),0))</f>
        <v>0</v>
      </c>
      <c r="J76" s="337" t="s">
        <v>1244</v>
      </c>
      <c r="K76" s="337"/>
      <c r="L76" s="328"/>
      <c r="M76"/>
      <c r="N76"/>
      <c r="O76"/>
      <c r="P76" s="234">
        <f>IF(J76="PEŁNY",VLOOKUP(Wycena!$C$10,Wycena!$AA$2:$AC$60,3,0),IF(J76="SZUFLADA",VLOOKUP(Wycena!$C$10,Wycena!$AA$63:$AC$121,3,0),0))</f>
        <v>0</v>
      </c>
      <c r="Q76" s="337" t="s">
        <v>1244</v>
      </c>
      <c r="R76" s="280"/>
      <c r="S76" s="329"/>
      <c r="T76"/>
      <c r="U76"/>
      <c r="V76"/>
      <c r="W76" s="234">
        <f>IF(Q76="PEŁNY",VLOOKUP(Wycena!$C$10,Wycena!$AA$2:$AC$60,3,0),IF(Q76="SZUFLADA",VLOOKUP(Wycena!$C$10,Wycena!$AA$63:$AC$121,3,0),0))</f>
        <v>0</v>
      </c>
      <c r="X76" s="239">
        <f>IF(Wycena!$D$6&gt;1,(('Wycena frontów MDF'!D76*'Wycena frontów MDF'!H76)+('Wycena frontów MDF'!K76*'Wycena frontów MDF'!O76)+('Wycena frontów MDF'!R76*'Wycena frontów MDF'!V76)),0)</f>
        <v>95.94</v>
      </c>
      <c r="Z76" s="230">
        <f t="shared" si="18"/>
        <v>0.48719999999999997</v>
      </c>
      <c r="AA76" s="230">
        <f t="shared" si="19"/>
        <v>0</v>
      </c>
      <c r="AB76" s="230">
        <f t="shared" si="20"/>
        <v>0</v>
      </c>
      <c r="AC76" s="230">
        <f t="shared" si="21"/>
        <v>0</v>
      </c>
      <c r="AD76" s="240">
        <f>IF(Wycena!$C$10="ALASKA z uchwytem",((15*'Wycena frontów MDF'!H76)+(15*'Wycena frontów MDF'!O76)+(15*'Wycena frontów MDF'!V76)),IF(Wycena!$C$10="Kanion z uchwytem",((15*'Wycena frontów MDF'!H76)+(15*'Wycena frontów MDF'!O76)+(15*'Wycena frontów MDF'!V76)),IF(Wycena!$C$10="Sparta z uchwytem",((15*'Wycena frontów MDF'!H76)+(15*'Wycena frontów MDF'!O76)+(15*'Wycena frontów MDF'!V76)),0)))</f>
        <v>0</v>
      </c>
      <c r="AE76" s="241">
        <f>IF(Wycena!$C$10="VEGAS",((50*H76)+(50*O76)+(50*V76)),0)</f>
        <v>0</v>
      </c>
      <c r="AF76" s="230">
        <v>0</v>
      </c>
      <c r="AG76" s="320">
        <f t="shared" si="22"/>
        <v>0</v>
      </c>
      <c r="AH76" s="320">
        <f t="shared" si="23"/>
        <v>0</v>
      </c>
      <c r="AI76" s="320">
        <f t="shared" si="24"/>
        <v>0</v>
      </c>
      <c r="AJ76" s="320">
        <f t="shared" si="25"/>
        <v>0</v>
      </c>
      <c r="AK76" s="320">
        <f t="shared" si="26"/>
        <v>0</v>
      </c>
      <c r="AL76" s="320">
        <f t="shared" si="27"/>
        <v>0</v>
      </c>
      <c r="AM76" s="320">
        <f t="shared" si="28"/>
        <v>0</v>
      </c>
      <c r="AN76" s="320">
        <f t="shared" si="29"/>
        <v>0</v>
      </c>
      <c r="AO76" s="320">
        <f t="shared" si="30"/>
        <v>0</v>
      </c>
      <c r="AS76" s="240">
        <f>IF(Wycena!$D$6=2,(AA76+AB76+AC76+AD76+AE76+AG76+AH76+AI76+AJ76+AK76+AL76+AM76+AN76+AO76),IF(Wycena!$D$6=3,(AA76+AB76+AC76+AD76+AF76+AG76+AH76+AI76+AJ76+AK76+AL76+AM76+AN76+AO76),0))</f>
        <v>0</v>
      </c>
      <c r="AT76" s="240">
        <f t="shared" si="16"/>
        <v>95.94</v>
      </c>
    </row>
    <row r="77" spans="2:46" ht="15.75" thickBot="1">
      <c r="B77" s="244" t="s">
        <v>56</v>
      </c>
      <c r="C77" s="323" t="s">
        <v>1239</v>
      </c>
      <c r="D77" s="336">
        <f t="shared" si="17"/>
        <v>19.187999999999999</v>
      </c>
      <c r="E77" s="325">
        <v>1</v>
      </c>
      <c r="F77" s="272">
        <v>140</v>
      </c>
      <c r="G77" s="272">
        <v>796</v>
      </c>
      <c r="H77" s="271">
        <v>5</v>
      </c>
      <c r="I77" s="234">
        <f>IF(C77="PEŁNY",VLOOKUP(Wycena!$C$10,Wycena!$AA$2:$AC$60,3,0),IF(C77="SZUFLADA",VLOOKUP(Wycena!$C$10,Wycena!$AA$63:$AC$121,3,0),0))</f>
        <v>0</v>
      </c>
      <c r="J77" s="337" t="s">
        <v>1244</v>
      </c>
      <c r="K77" s="337"/>
      <c r="L77" s="328"/>
      <c r="M77"/>
      <c r="N77"/>
      <c r="O77"/>
      <c r="P77" s="234">
        <f>IF(J77="PEŁNY",VLOOKUP(Wycena!$C$10,Wycena!$AA$2:$AC$60,3,0),IF(J77="SZUFLADA",VLOOKUP(Wycena!$C$10,Wycena!$AA$63:$AC$121,3,0),0))</f>
        <v>0</v>
      </c>
      <c r="Q77" s="337" t="s">
        <v>1244</v>
      </c>
      <c r="R77" s="280"/>
      <c r="S77" s="329"/>
      <c r="T77"/>
      <c r="U77"/>
      <c r="V77"/>
      <c r="W77" s="234">
        <f>IF(Q77="PEŁNY",VLOOKUP(Wycena!$C$10,Wycena!$AA$2:$AC$60,3,0),IF(Q77="SZUFLADA",VLOOKUP(Wycena!$C$10,Wycena!$AA$63:$AC$121,3,0),0))</f>
        <v>0</v>
      </c>
      <c r="X77" s="239">
        <f>IF(Wycena!$D$6&gt;1,(('Wycena frontów MDF'!D77*'Wycena frontów MDF'!H77)+('Wycena frontów MDF'!K77*'Wycena frontów MDF'!O77)+('Wycena frontów MDF'!R77*'Wycena frontów MDF'!V77)),0)</f>
        <v>95.94</v>
      </c>
      <c r="Z77" s="230">
        <f t="shared" si="18"/>
        <v>0.55720000000000003</v>
      </c>
      <c r="AA77" s="230">
        <f t="shared" si="19"/>
        <v>0</v>
      </c>
      <c r="AB77" s="230">
        <f t="shared" si="20"/>
        <v>0</v>
      </c>
      <c r="AC77" s="230">
        <f t="shared" si="21"/>
        <v>0</v>
      </c>
      <c r="AD77" s="240">
        <f>IF(Wycena!$C$10="ALASKA z uchwytem",((15*'Wycena frontów MDF'!H77)+(15*'Wycena frontów MDF'!O77)+(15*'Wycena frontów MDF'!V77)),IF(Wycena!$C$10="Kanion z uchwytem",((15*'Wycena frontów MDF'!H77)+(15*'Wycena frontów MDF'!O77)+(15*'Wycena frontów MDF'!V77)),IF(Wycena!$C$10="Sparta z uchwytem",((15*'Wycena frontów MDF'!H77)+(15*'Wycena frontów MDF'!O77)+(15*'Wycena frontów MDF'!V77)),0)))</f>
        <v>0</v>
      </c>
      <c r="AE77" s="241">
        <f>IF(Wycena!$C$10="VEGAS",((50*H77)+(50*O77)+(50*V77)),0)</f>
        <v>0</v>
      </c>
      <c r="AF77" s="230">
        <v>0</v>
      </c>
      <c r="AG77" s="320">
        <f t="shared" si="22"/>
        <v>0</v>
      </c>
      <c r="AH77" s="320">
        <f t="shared" si="23"/>
        <v>0</v>
      </c>
      <c r="AI77" s="320">
        <f t="shared" si="24"/>
        <v>0</v>
      </c>
      <c r="AJ77" s="320">
        <f t="shared" si="25"/>
        <v>0</v>
      </c>
      <c r="AK77" s="320">
        <f t="shared" si="26"/>
        <v>0</v>
      </c>
      <c r="AL77" s="320">
        <f t="shared" si="27"/>
        <v>0</v>
      </c>
      <c r="AM77" s="320">
        <f t="shared" si="28"/>
        <v>0</v>
      </c>
      <c r="AN77" s="320">
        <f t="shared" si="29"/>
        <v>0</v>
      </c>
      <c r="AO77" s="320">
        <f t="shared" si="30"/>
        <v>0</v>
      </c>
      <c r="AS77" s="240">
        <f>IF(Wycena!$D$6=2,(AA77+AB77+AC77+AD77+AE77+AG77+AH77+AI77+AJ77+AK77+AL77+AM77+AN77+AO77),IF(Wycena!$D$6=3,(AA77+AB77+AC77+AD77+AF77+AG77+AH77+AI77+AJ77+AK77+AL77+AM77+AN77+AO77),0))</f>
        <v>0</v>
      </c>
      <c r="AT77" s="240">
        <f t="shared" si="16"/>
        <v>95.94</v>
      </c>
    </row>
    <row r="78" spans="2:46" ht="15.75" thickBot="1">
      <c r="B78" s="244" t="s">
        <v>57</v>
      </c>
      <c r="C78" s="323" t="s">
        <v>1239</v>
      </c>
      <c r="D78" s="336">
        <f t="shared" si="17"/>
        <v>19.187999999999999</v>
      </c>
      <c r="E78" s="326">
        <v>1</v>
      </c>
      <c r="F78" s="275">
        <v>140</v>
      </c>
      <c r="G78" s="275">
        <v>896</v>
      </c>
      <c r="H78" s="226">
        <v>5</v>
      </c>
      <c r="I78" s="234">
        <f>IF(C78="PEŁNY",VLOOKUP(Wycena!$C$10,Wycena!$AA$2:$AC$60,3,0),IF(C78="SZUFLADA",VLOOKUP(Wycena!$C$10,Wycena!$AA$63:$AC$121,3,0),0))</f>
        <v>0</v>
      </c>
      <c r="J78" s="337" t="s">
        <v>1244</v>
      </c>
      <c r="K78" s="337"/>
      <c r="L78" s="328"/>
      <c r="M78"/>
      <c r="N78"/>
      <c r="O78"/>
      <c r="P78" s="234">
        <f>IF(J78="PEŁNY",VLOOKUP(Wycena!$C$10,Wycena!$AA$2:$AC$60,3,0),IF(J78="SZUFLADA",VLOOKUP(Wycena!$C$10,Wycena!$AA$63:$AC$121,3,0),0))</f>
        <v>0</v>
      </c>
      <c r="Q78" s="337" t="s">
        <v>1244</v>
      </c>
      <c r="R78" s="280"/>
      <c r="S78" s="329"/>
      <c r="T78"/>
      <c r="U78"/>
      <c r="V78"/>
      <c r="W78" s="234">
        <f>IF(Q78="PEŁNY",VLOOKUP(Wycena!$C$10,Wycena!$AA$2:$AC$60,3,0),IF(Q78="SZUFLADA",VLOOKUP(Wycena!$C$10,Wycena!$AA$63:$AC$121,3,0),0))</f>
        <v>0</v>
      </c>
      <c r="X78" s="239">
        <f>IF(Wycena!$D$6&gt;1,(('Wycena frontów MDF'!D78*'Wycena frontów MDF'!H78)+('Wycena frontów MDF'!K78*'Wycena frontów MDF'!O78)+('Wycena frontów MDF'!R78*'Wycena frontów MDF'!V78)),0)</f>
        <v>95.94</v>
      </c>
      <c r="Z78" s="230">
        <f t="shared" si="18"/>
        <v>0.62720000000000009</v>
      </c>
      <c r="AA78" s="230">
        <f t="shared" si="19"/>
        <v>0</v>
      </c>
      <c r="AB78" s="230">
        <f t="shared" si="20"/>
        <v>0</v>
      </c>
      <c r="AC78" s="230">
        <f t="shared" si="21"/>
        <v>0</v>
      </c>
      <c r="AD78" s="240">
        <f>IF(Wycena!$C$10="ALASKA z uchwytem",((15*'Wycena frontów MDF'!H78)+(15*'Wycena frontów MDF'!O78)+(15*'Wycena frontów MDF'!V78)),IF(Wycena!$C$10="Kanion z uchwytem",((15*'Wycena frontów MDF'!H78)+(15*'Wycena frontów MDF'!O78)+(15*'Wycena frontów MDF'!V78)),IF(Wycena!$C$10="Sparta z uchwytem",((15*'Wycena frontów MDF'!H78)+(15*'Wycena frontów MDF'!O78)+(15*'Wycena frontów MDF'!V78)),0)))</f>
        <v>0</v>
      </c>
      <c r="AE78" s="241">
        <f>IF(Wycena!$C$10="VEGAS",((50*H78)+(50*O78)+(50*V78)),0)</f>
        <v>0</v>
      </c>
      <c r="AF78" s="230">
        <v>0</v>
      </c>
      <c r="AG78" s="320">
        <f t="shared" si="22"/>
        <v>0</v>
      </c>
      <c r="AH78" s="320">
        <f t="shared" si="23"/>
        <v>0</v>
      </c>
      <c r="AI78" s="320">
        <f t="shared" si="24"/>
        <v>0</v>
      </c>
      <c r="AJ78" s="320">
        <f t="shared" si="25"/>
        <v>0</v>
      </c>
      <c r="AK78" s="320">
        <f t="shared" si="26"/>
        <v>0</v>
      </c>
      <c r="AL78" s="320">
        <f t="shared" si="27"/>
        <v>0</v>
      </c>
      <c r="AM78" s="320">
        <f t="shared" si="28"/>
        <v>0</v>
      </c>
      <c r="AN78" s="320">
        <f t="shared" si="29"/>
        <v>0</v>
      </c>
      <c r="AO78" s="320">
        <f t="shared" si="30"/>
        <v>0</v>
      </c>
      <c r="AP78" s="242"/>
      <c r="AQ78" s="242"/>
      <c r="AR78" s="242"/>
      <c r="AS78" s="240">
        <f>IF(Wycena!$D$6=2,(AA78+AB78+AC78+AD78+AE78+AG78+AH78+AI78+AJ78+AK78+AL78+AM78+AN78+AO78),IF(Wycena!$D$6=3,(AA78+AB78+AC78+AD78+AF78+AG78+AH78+AI78+AJ78+AK78+AL78+AM78+AN78+AO78),0))</f>
        <v>0</v>
      </c>
      <c r="AT78" s="240">
        <f t="shared" si="16"/>
        <v>95.94</v>
      </c>
    </row>
    <row r="79" spans="2:46" ht="15.75" thickBot="1">
      <c r="B79" s="248" t="s">
        <v>58</v>
      </c>
      <c r="C79" s="323" t="s">
        <v>1239</v>
      </c>
      <c r="D79" s="336">
        <f t="shared" si="17"/>
        <v>19.187999999999999</v>
      </c>
      <c r="E79" s="325">
        <v>1</v>
      </c>
      <c r="F79" s="276">
        <v>713</v>
      </c>
      <c r="G79" s="276">
        <v>296</v>
      </c>
      <c r="H79" s="276">
        <v>1</v>
      </c>
      <c r="I79" s="234">
        <f>IF(C79="PEŁNY",VLOOKUP(Wycena!$C$10,Wycena!$AA$2:$AC$60,3,0),IF(C79="SZUFLADA",VLOOKUP(Wycena!$C$10,Wycena!$AA$63:$AC$121,3,0),0))</f>
        <v>0</v>
      </c>
      <c r="J79" s="337" t="s">
        <v>1244</v>
      </c>
      <c r="K79" s="337"/>
      <c r="L79" s="328"/>
      <c r="M79"/>
      <c r="N79"/>
      <c r="O79"/>
      <c r="P79" s="234">
        <f>IF(J79="PEŁNY",VLOOKUP(Wycena!$C$10,Wycena!$AA$2:$AC$60,3,0),IF(J79="SZUFLADA",VLOOKUP(Wycena!$C$10,Wycena!$AA$63:$AC$121,3,0),0))</f>
        <v>0</v>
      </c>
      <c r="Q79" s="337" t="s">
        <v>1244</v>
      </c>
      <c r="R79" s="280"/>
      <c r="S79" s="329"/>
      <c r="T79"/>
      <c r="U79"/>
      <c r="V79"/>
      <c r="W79" s="234">
        <f>IF(Q79="PEŁNY",VLOOKUP(Wycena!$C$10,Wycena!$AA$2:$AC$60,3,0),IF(Q79="SZUFLADA",VLOOKUP(Wycena!$C$10,Wycena!$AA$63:$AC$121,3,0),0))</f>
        <v>0</v>
      </c>
      <c r="X79" s="239">
        <f>IF(Wycena!$D$6&gt;1,(('Wycena frontów MDF'!D79*'Wycena frontów MDF'!H79)+('Wycena frontów MDF'!K79*'Wycena frontów MDF'!O79)+('Wycena frontów MDF'!R79*'Wycena frontów MDF'!V79)),0)</f>
        <v>19.187999999999999</v>
      </c>
      <c r="Z79" s="230">
        <f t="shared" si="18"/>
        <v>0.21104799999999999</v>
      </c>
      <c r="AA79" s="230">
        <f t="shared" si="19"/>
        <v>0</v>
      </c>
      <c r="AB79" s="230">
        <f t="shared" si="20"/>
        <v>0</v>
      </c>
      <c r="AC79" s="230">
        <f t="shared" si="21"/>
        <v>0</v>
      </c>
      <c r="AD79" s="240">
        <f>IF(Wycena!$C$10="ALASKA z uchwytem",((15*'Wycena frontów MDF'!H79)+(15*'Wycena frontów MDF'!O79)+(15*'Wycena frontów MDF'!V79)),IF(Wycena!$C$10="Kanion z uchwytem",((15*'Wycena frontów MDF'!H79)+(15*'Wycena frontów MDF'!O79)+(15*'Wycena frontów MDF'!V79)),IF(Wycena!$C$10="Sparta z uchwytem",((15*'Wycena frontów MDF'!H79)+(15*'Wycena frontów MDF'!O79)+(15*'Wycena frontów MDF'!V79)),0)))</f>
        <v>0</v>
      </c>
      <c r="AE79" s="241">
        <f>IF(Wycena!$C$10="VEGAS",((50*H79)+(50*O79)+(50*V79)),0)</f>
        <v>0</v>
      </c>
      <c r="AF79" s="230">
        <v>0</v>
      </c>
      <c r="AG79" s="320">
        <f t="shared" si="22"/>
        <v>0</v>
      </c>
      <c r="AH79" s="320">
        <f t="shared" si="23"/>
        <v>0</v>
      </c>
      <c r="AI79" s="320">
        <f t="shared" si="24"/>
        <v>0</v>
      </c>
      <c r="AJ79" s="320">
        <f t="shared" si="25"/>
        <v>0</v>
      </c>
      <c r="AK79" s="320">
        <f t="shared" si="26"/>
        <v>0</v>
      </c>
      <c r="AL79" s="320">
        <f t="shared" si="27"/>
        <v>0</v>
      </c>
      <c r="AM79" s="320">
        <f t="shared" si="28"/>
        <v>0</v>
      </c>
      <c r="AN79" s="320">
        <f t="shared" si="29"/>
        <v>0</v>
      </c>
      <c r="AO79" s="320">
        <f t="shared" si="30"/>
        <v>0</v>
      </c>
      <c r="AS79" s="240">
        <f>IF(Wycena!$D$6=2,(AA79+AB79+AC79+AD79+AE79+AG79+AH79+AI79+AJ79+AK79+AL79+AM79+AN79+AO79),IF(Wycena!$D$6=3,(AA79+AB79+AC79+AD79+AF79+AG79+AH79+AI79+AJ79+AK79+AL79+AM79+AN79+AO79),0))</f>
        <v>0</v>
      </c>
      <c r="AT79" s="240">
        <f t="shared" si="16"/>
        <v>19.187999999999999</v>
      </c>
    </row>
    <row r="80" spans="2:46" ht="15.75" thickBot="1">
      <c r="B80" s="248" t="s">
        <v>59</v>
      </c>
      <c r="C80" s="323" t="s">
        <v>1239</v>
      </c>
      <c r="D80" s="336">
        <f t="shared" si="17"/>
        <v>19.187999999999999</v>
      </c>
      <c r="E80" s="325">
        <v>1</v>
      </c>
      <c r="F80" s="276">
        <v>713</v>
      </c>
      <c r="G80" s="276">
        <v>396</v>
      </c>
      <c r="H80" s="276">
        <v>1</v>
      </c>
      <c r="I80" s="234">
        <f>IF(C80="PEŁNY",VLOOKUP(Wycena!$C$10,Wycena!$AA$2:$AC$60,3,0),IF(C80="SZUFLADA",VLOOKUP(Wycena!$C$10,Wycena!$AA$63:$AC$121,3,0),0))</f>
        <v>0</v>
      </c>
      <c r="J80" s="337" t="s">
        <v>1244</v>
      </c>
      <c r="K80" s="337"/>
      <c r="L80" s="328"/>
      <c r="M80"/>
      <c r="N80"/>
      <c r="O80"/>
      <c r="P80" s="234">
        <f>IF(J80="PEŁNY",VLOOKUP(Wycena!$C$10,Wycena!$AA$2:$AC$60,3,0),IF(J80="SZUFLADA",VLOOKUP(Wycena!$C$10,Wycena!$AA$63:$AC$121,3,0),0))</f>
        <v>0</v>
      </c>
      <c r="Q80" s="337" t="s">
        <v>1244</v>
      </c>
      <c r="R80" s="280"/>
      <c r="S80" s="329"/>
      <c r="T80"/>
      <c r="U80"/>
      <c r="V80"/>
      <c r="W80" s="234">
        <f>IF(Q80="PEŁNY",VLOOKUP(Wycena!$C$10,Wycena!$AA$2:$AC$60,3,0),IF(Q80="SZUFLADA",VLOOKUP(Wycena!$C$10,Wycena!$AA$63:$AC$121,3,0),0))</f>
        <v>0</v>
      </c>
      <c r="X80" s="239">
        <f>IF(Wycena!$D$6&gt;1,(('Wycena frontów MDF'!D80*'Wycena frontów MDF'!H80)+('Wycena frontów MDF'!K80*'Wycena frontów MDF'!O80)+('Wycena frontów MDF'!R80*'Wycena frontów MDF'!V80)),0)</f>
        <v>19.187999999999999</v>
      </c>
      <c r="Z80" s="230">
        <f t="shared" si="18"/>
        <v>0.28234799999999999</v>
      </c>
      <c r="AA80" s="230">
        <f t="shared" si="19"/>
        <v>0</v>
      </c>
      <c r="AB80" s="230">
        <f t="shared" si="20"/>
        <v>0</v>
      </c>
      <c r="AC80" s="230">
        <f t="shared" si="21"/>
        <v>0</v>
      </c>
      <c r="AD80" s="240">
        <f>IF(Wycena!$C$10="ALASKA z uchwytem",((15*'Wycena frontów MDF'!H80)+(15*'Wycena frontów MDF'!O80)+(15*'Wycena frontów MDF'!V80)),IF(Wycena!$C$10="Kanion z uchwytem",((15*'Wycena frontów MDF'!H80)+(15*'Wycena frontów MDF'!O80)+(15*'Wycena frontów MDF'!V80)),IF(Wycena!$C$10="Sparta z uchwytem",((15*'Wycena frontów MDF'!H80)+(15*'Wycena frontów MDF'!O80)+(15*'Wycena frontów MDF'!V80)),0)))</f>
        <v>0</v>
      </c>
      <c r="AE80" s="241">
        <f>IF(Wycena!$C$10="VEGAS",((50*H80)+(50*O80)+(50*V80)),0)</f>
        <v>0</v>
      </c>
      <c r="AF80" s="230">
        <v>0</v>
      </c>
      <c r="AG80" s="320">
        <f t="shared" si="22"/>
        <v>0</v>
      </c>
      <c r="AH80" s="320">
        <f t="shared" si="23"/>
        <v>0</v>
      </c>
      <c r="AI80" s="320">
        <f t="shared" si="24"/>
        <v>0</v>
      </c>
      <c r="AJ80" s="320">
        <f t="shared" si="25"/>
        <v>0</v>
      </c>
      <c r="AK80" s="320">
        <f t="shared" si="26"/>
        <v>0</v>
      </c>
      <c r="AL80" s="320">
        <f t="shared" si="27"/>
        <v>0</v>
      </c>
      <c r="AM80" s="320">
        <f t="shared" si="28"/>
        <v>0</v>
      </c>
      <c r="AN80" s="320">
        <f t="shared" si="29"/>
        <v>0</v>
      </c>
      <c r="AO80" s="320">
        <f t="shared" si="30"/>
        <v>0</v>
      </c>
      <c r="AS80" s="240">
        <f>IF(Wycena!$D$6=2,(AA80+AB80+AC80+AD80+AE80+AG80+AH80+AI80+AJ80+AK80+AL80+AM80+AN80+AO80),IF(Wycena!$D$6=3,(AA80+AB80+AC80+AD80+AF80+AG80+AH80+AI80+AJ80+AK80+AL80+AM80+AN80+AO80),0))</f>
        <v>0</v>
      </c>
      <c r="AT80" s="240">
        <f t="shared" si="16"/>
        <v>19.187999999999999</v>
      </c>
    </row>
    <row r="81" spans="2:46" ht="15.75" thickBot="1">
      <c r="B81" s="248" t="s">
        <v>60</v>
      </c>
      <c r="C81" s="323" t="s">
        <v>1239</v>
      </c>
      <c r="D81" s="336">
        <f t="shared" si="17"/>
        <v>19.187999999999999</v>
      </c>
      <c r="E81" s="325">
        <v>1</v>
      </c>
      <c r="F81" s="276">
        <v>713</v>
      </c>
      <c r="G81" s="276">
        <v>446</v>
      </c>
      <c r="H81" s="276">
        <v>1</v>
      </c>
      <c r="I81" s="234">
        <f>IF(C81="PEŁNY",VLOOKUP(Wycena!$C$10,Wycena!$AA$2:$AC$60,3,0),IF(C81="SZUFLADA",VLOOKUP(Wycena!$C$10,Wycena!$AA$63:$AC$121,3,0),0))</f>
        <v>0</v>
      </c>
      <c r="J81" s="337" t="s">
        <v>1244</v>
      </c>
      <c r="K81" s="337"/>
      <c r="L81" s="328"/>
      <c r="M81"/>
      <c r="N81"/>
      <c r="O81"/>
      <c r="P81" s="234">
        <f>IF(J81="PEŁNY",VLOOKUP(Wycena!$C$10,Wycena!$AA$2:$AC$60,3,0),IF(J81="SZUFLADA",VLOOKUP(Wycena!$C$10,Wycena!$AA$63:$AC$121,3,0),0))</f>
        <v>0</v>
      </c>
      <c r="Q81" s="337" t="s">
        <v>1244</v>
      </c>
      <c r="R81" s="280"/>
      <c r="S81" s="329"/>
      <c r="T81"/>
      <c r="U81"/>
      <c r="V81"/>
      <c r="W81" s="234">
        <f>IF(Q81="PEŁNY",VLOOKUP(Wycena!$C$10,Wycena!$AA$2:$AC$60,3,0),IF(Q81="SZUFLADA",VLOOKUP(Wycena!$C$10,Wycena!$AA$63:$AC$121,3,0),0))</f>
        <v>0</v>
      </c>
      <c r="X81" s="239">
        <f>IF(Wycena!$D$6&gt;1,(('Wycena frontów MDF'!D81*'Wycena frontów MDF'!H81)+('Wycena frontów MDF'!K81*'Wycena frontów MDF'!O81)+('Wycena frontów MDF'!R81*'Wycena frontów MDF'!V81)),0)</f>
        <v>19.187999999999999</v>
      </c>
      <c r="Z81" s="230">
        <f t="shared" si="18"/>
        <v>0.317998</v>
      </c>
      <c r="AA81" s="230">
        <f t="shared" si="19"/>
        <v>0</v>
      </c>
      <c r="AB81" s="230">
        <f t="shared" si="20"/>
        <v>0</v>
      </c>
      <c r="AC81" s="230">
        <f t="shared" si="21"/>
        <v>0</v>
      </c>
      <c r="AD81" s="240">
        <f>IF(Wycena!$C$10="ALASKA z uchwytem",((15*'Wycena frontów MDF'!H81)+(15*'Wycena frontów MDF'!O81)+(15*'Wycena frontów MDF'!V81)),IF(Wycena!$C$10="Kanion z uchwytem",((15*'Wycena frontów MDF'!H81)+(15*'Wycena frontów MDF'!O81)+(15*'Wycena frontów MDF'!V81)),IF(Wycena!$C$10="Sparta z uchwytem",((15*'Wycena frontów MDF'!H81)+(15*'Wycena frontów MDF'!O81)+(15*'Wycena frontów MDF'!V81)),0)))</f>
        <v>0</v>
      </c>
      <c r="AE81" s="241">
        <f>IF(Wycena!$C$10="VEGAS",((50*H81)+(50*O81)+(50*V81)),0)</f>
        <v>0</v>
      </c>
      <c r="AF81" s="230">
        <v>0</v>
      </c>
      <c r="AG81" s="320">
        <f t="shared" si="22"/>
        <v>0</v>
      </c>
      <c r="AH81" s="320">
        <f t="shared" si="23"/>
        <v>0</v>
      </c>
      <c r="AI81" s="320">
        <f t="shared" si="24"/>
        <v>0</v>
      </c>
      <c r="AJ81" s="320">
        <f t="shared" si="25"/>
        <v>0</v>
      </c>
      <c r="AK81" s="320">
        <f t="shared" si="26"/>
        <v>0</v>
      </c>
      <c r="AL81" s="320">
        <f t="shared" si="27"/>
        <v>0</v>
      </c>
      <c r="AM81" s="320">
        <f t="shared" si="28"/>
        <v>0</v>
      </c>
      <c r="AN81" s="320">
        <f t="shared" si="29"/>
        <v>0</v>
      </c>
      <c r="AO81" s="320">
        <f t="shared" si="30"/>
        <v>0</v>
      </c>
      <c r="AS81" s="240">
        <f>IF(Wycena!$D$6=2,(AA81+AB81+AC81+AD81+AE81+AG81+AH81+AI81+AJ81+AK81+AL81+AM81+AN81+AO81),IF(Wycena!$D$6=3,(AA81+AB81+AC81+AD81+AF81+AG81+AH81+AI81+AJ81+AK81+AL81+AM81+AN81+AO81),0))</f>
        <v>0</v>
      </c>
      <c r="AT81" s="240">
        <f t="shared" si="16"/>
        <v>19.187999999999999</v>
      </c>
    </row>
    <row r="82" spans="2:46" ht="15.75" thickBot="1">
      <c r="B82" s="248" t="s">
        <v>61</v>
      </c>
      <c r="C82" s="323" t="s">
        <v>1239</v>
      </c>
      <c r="D82" s="336">
        <f t="shared" si="17"/>
        <v>19.187999999999999</v>
      </c>
      <c r="E82" s="325">
        <v>1</v>
      </c>
      <c r="F82" s="276">
        <v>713</v>
      </c>
      <c r="G82" s="276">
        <v>496</v>
      </c>
      <c r="H82" s="276">
        <v>1</v>
      </c>
      <c r="I82" s="234">
        <f>IF(C82="PEŁNY",VLOOKUP(Wycena!$C$10,Wycena!$AA$2:$AC$60,3,0),IF(C82="SZUFLADA",VLOOKUP(Wycena!$C$10,Wycena!$AA$63:$AC$121,3,0),0))</f>
        <v>0</v>
      </c>
      <c r="J82" s="337" t="s">
        <v>1244</v>
      </c>
      <c r="K82" s="337"/>
      <c r="L82" s="328"/>
      <c r="M82"/>
      <c r="N82"/>
      <c r="O82"/>
      <c r="P82" s="234">
        <f>IF(J82="PEŁNY",VLOOKUP(Wycena!$C$10,Wycena!$AA$2:$AC$60,3,0),IF(J82="SZUFLADA",VLOOKUP(Wycena!$C$10,Wycena!$AA$63:$AC$121,3,0),0))</f>
        <v>0</v>
      </c>
      <c r="Q82" s="337" t="s">
        <v>1244</v>
      </c>
      <c r="R82" s="280"/>
      <c r="S82" s="329"/>
      <c r="T82"/>
      <c r="U82"/>
      <c r="V82"/>
      <c r="W82" s="234">
        <f>IF(Q82="PEŁNY",VLOOKUP(Wycena!$C$10,Wycena!$AA$2:$AC$60,3,0),IF(Q82="SZUFLADA",VLOOKUP(Wycena!$C$10,Wycena!$AA$63:$AC$121,3,0),0))</f>
        <v>0</v>
      </c>
      <c r="X82" s="239">
        <f>IF(Wycena!$D$6&gt;1,(('Wycena frontów MDF'!D82*'Wycena frontów MDF'!H82)+('Wycena frontów MDF'!K82*'Wycena frontów MDF'!O82)+('Wycena frontów MDF'!R82*'Wycena frontów MDF'!V82)),0)</f>
        <v>19.187999999999999</v>
      </c>
      <c r="Z82" s="230">
        <f t="shared" si="18"/>
        <v>0.35364799999999996</v>
      </c>
      <c r="AA82" s="230">
        <f t="shared" si="19"/>
        <v>0</v>
      </c>
      <c r="AB82" s="230">
        <f t="shared" si="20"/>
        <v>0</v>
      </c>
      <c r="AC82" s="230">
        <f t="shared" si="21"/>
        <v>0</v>
      </c>
      <c r="AD82" s="240">
        <f>IF(Wycena!$C$10="ALASKA z uchwytem",((15*'Wycena frontów MDF'!H82)+(15*'Wycena frontów MDF'!O82)+(15*'Wycena frontów MDF'!V82)),IF(Wycena!$C$10="Kanion z uchwytem",((15*'Wycena frontów MDF'!H82)+(15*'Wycena frontów MDF'!O82)+(15*'Wycena frontów MDF'!V82)),IF(Wycena!$C$10="Sparta z uchwytem",((15*'Wycena frontów MDF'!H82)+(15*'Wycena frontów MDF'!O82)+(15*'Wycena frontów MDF'!V82)),0)))</f>
        <v>0</v>
      </c>
      <c r="AE82" s="241">
        <f>IF(Wycena!$C$10="VEGAS",((50*H82)+(50*O82)+(50*V82)),0)</f>
        <v>0</v>
      </c>
      <c r="AF82" s="230">
        <v>0</v>
      </c>
      <c r="AG82" s="320">
        <f t="shared" si="22"/>
        <v>0</v>
      </c>
      <c r="AH82" s="320">
        <f t="shared" si="23"/>
        <v>0</v>
      </c>
      <c r="AI82" s="320">
        <f t="shared" si="24"/>
        <v>0</v>
      </c>
      <c r="AJ82" s="320">
        <f t="shared" si="25"/>
        <v>0</v>
      </c>
      <c r="AK82" s="320">
        <f t="shared" si="26"/>
        <v>0</v>
      </c>
      <c r="AL82" s="320">
        <f t="shared" si="27"/>
        <v>0</v>
      </c>
      <c r="AM82" s="320">
        <f t="shared" si="28"/>
        <v>0</v>
      </c>
      <c r="AN82" s="320">
        <f t="shared" si="29"/>
        <v>0</v>
      </c>
      <c r="AO82" s="320">
        <f t="shared" si="30"/>
        <v>0</v>
      </c>
      <c r="AS82" s="240">
        <f>IF(Wycena!$D$6=2,(AA82+AB82+AC82+AD82+AE82+AG82+AH82+AI82+AJ82+AK82+AL82+AM82+AN82+AO82),IF(Wycena!$D$6=3,(AA82+AB82+AC82+AD82+AF82+AG82+AH82+AI82+AJ82+AK82+AL82+AM82+AN82+AO82),0))</f>
        <v>0</v>
      </c>
      <c r="AT82" s="240">
        <f t="shared" si="16"/>
        <v>19.187999999999999</v>
      </c>
    </row>
    <row r="83" spans="2:46" ht="15.75" thickBot="1">
      <c r="B83" s="248" t="s">
        <v>62</v>
      </c>
      <c r="C83" s="323" t="s">
        <v>1239</v>
      </c>
      <c r="D83" s="336">
        <f t="shared" si="17"/>
        <v>19.187999999999999</v>
      </c>
      <c r="E83" s="325">
        <v>1</v>
      </c>
      <c r="F83" s="276">
        <v>713</v>
      </c>
      <c r="G83" s="276">
        <v>596</v>
      </c>
      <c r="H83" s="276">
        <v>1</v>
      </c>
      <c r="I83" s="234">
        <f>IF(C83="PEŁNY",VLOOKUP(Wycena!$C$10,Wycena!$AA$2:$AC$60,3,0),IF(C83="SZUFLADA",VLOOKUP(Wycena!$C$10,Wycena!$AA$63:$AC$121,3,0),0))</f>
        <v>0</v>
      </c>
      <c r="J83" s="337" t="s">
        <v>1244</v>
      </c>
      <c r="K83" s="337"/>
      <c r="L83" s="328"/>
      <c r="M83"/>
      <c r="N83"/>
      <c r="O83"/>
      <c r="P83" s="234">
        <f>IF(J83="PEŁNY",VLOOKUP(Wycena!$C$10,Wycena!$AA$2:$AC$60,3,0),IF(J83="SZUFLADA",VLOOKUP(Wycena!$C$10,Wycena!$AA$63:$AC$121,3,0),0))</f>
        <v>0</v>
      </c>
      <c r="Q83" s="337" t="s">
        <v>1244</v>
      </c>
      <c r="R83" s="280"/>
      <c r="S83" s="329"/>
      <c r="T83"/>
      <c r="U83"/>
      <c r="V83"/>
      <c r="W83" s="234">
        <f>IF(Q83="PEŁNY",VLOOKUP(Wycena!$C$10,Wycena!$AA$2:$AC$60,3,0),IF(Q83="SZUFLADA",VLOOKUP(Wycena!$C$10,Wycena!$AA$63:$AC$121,3,0),0))</f>
        <v>0</v>
      </c>
      <c r="X83" s="239">
        <f>IF(Wycena!$D$6&gt;1,(('Wycena frontów MDF'!D83*'Wycena frontów MDF'!H83)+('Wycena frontów MDF'!K83*'Wycena frontów MDF'!O83)+('Wycena frontów MDF'!R83*'Wycena frontów MDF'!V83)),0)</f>
        <v>19.187999999999999</v>
      </c>
      <c r="Z83" s="230">
        <f t="shared" si="18"/>
        <v>0.42494799999999994</v>
      </c>
      <c r="AA83" s="230">
        <f t="shared" si="19"/>
        <v>0</v>
      </c>
      <c r="AB83" s="230">
        <f t="shared" si="20"/>
        <v>0</v>
      </c>
      <c r="AC83" s="230">
        <f t="shared" si="21"/>
        <v>0</v>
      </c>
      <c r="AD83" s="240">
        <f>IF(Wycena!$C$10="ALASKA z uchwytem",((15*'Wycena frontów MDF'!H83)+(15*'Wycena frontów MDF'!O83)+(15*'Wycena frontów MDF'!V83)),IF(Wycena!$C$10="Kanion z uchwytem",((15*'Wycena frontów MDF'!H83)+(15*'Wycena frontów MDF'!O83)+(15*'Wycena frontów MDF'!V83)),IF(Wycena!$C$10="Sparta z uchwytem",((15*'Wycena frontów MDF'!H83)+(15*'Wycena frontów MDF'!O83)+(15*'Wycena frontów MDF'!V83)),0)))</f>
        <v>0</v>
      </c>
      <c r="AE83" s="241">
        <f>IF(Wycena!$C$10="VEGAS",((50*H83)+(50*O83)+(50*V83)),0)</f>
        <v>0</v>
      </c>
      <c r="AF83" s="230">
        <v>0</v>
      </c>
      <c r="AG83" s="320">
        <f t="shared" si="22"/>
        <v>0</v>
      </c>
      <c r="AH83" s="320">
        <f t="shared" si="23"/>
        <v>0</v>
      </c>
      <c r="AI83" s="320">
        <f t="shared" si="24"/>
        <v>0</v>
      </c>
      <c r="AJ83" s="320">
        <f t="shared" si="25"/>
        <v>0</v>
      </c>
      <c r="AK83" s="320">
        <f t="shared" si="26"/>
        <v>0</v>
      </c>
      <c r="AL83" s="320">
        <f t="shared" si="27"/>
        <v>0</v>
      </c>
      <c r="AM83" s="320">
        <f t="shared" si="28"/>
        <v>0</v>
      </c>
      <c r="AN83" s="320">
        <f t="shared" si="29"/>
        <v>0</v>
      </c>
      <c r="AO83" s="320">
        <f t="shared" si="30"/>
        <v>0</v>
      </c>
      <c r="AS83" s="240">
        <f>IF(Wycena!$D$6=2,(AA83+AB83+AC83+AD83+AE83+AG83+AH83+AI83+AJ83+AK83+AL83+AM83+AN83+AO83),IF(Wycena!$D$6=3,(AA83+AB83+AC83+AD83+AF83+AG83+AH83+AI83+AJ83+AK83+AL83+AM83+AN83+AO83),0))</f>
        <v>0</v>
      </c>
      <c r="AT83" s="240">
        <f t="shared" si="16"/>
        <v>19.187999999999999</v>
      </c>
    </row>
    <row r="84" spans="2:46" ht="15.75" thickBot="1">
      <c r="B84" s="246" t="s">
        <v>63</v>
      </c>
      <c r="C84" s="322" t="s">
        <v>1238</v>
      </c>
      <c r="D84" s="302">
        <f t="shared" si="17"/>
        <v>16.7895</v>
      </c>
      <c r="E84" s="324">
        <v>2</v>
      </c>
      <c r="F84" s="276">
        <v>713</v>
      </c>
      <c r="G84" s="276">
        <v>296</v>
      </c>
      <c r="H84" s="276">
        <v>1</v>
      </c>
      <c r="I84" s="234">
        <f>IF(C84="PEŁNY",VLOOKUP(Wycena!$C$10,Wycena!$AA$2:$AC$60,3,0),IF(C84="SZUFLADA",VLOOKUP(Wycena!$C$10,Wycena!$AA$63:$AC$121,3,0),0))</f>
        <v>0</v>
      </c>
      <c r="J84" s="337" t="s">
        <v>1244</v>
      </c>
      <c r="K84" s="337"/>
      <c r="L84" s="328"/>
      <c r="M84"/>
      <c r="N84"/>
      <c r="O84"/>
      <c r="P84" s="234">
        <f>IF(J84="PEŁNY",VLOOKUP(Wycena!$C$10,Wycena!$AA$2:$AC$60,3,0),IF(J84="SZUFLADA",VLOOKUP(Wycena!$C$10,Wycena!$AA$63:$AC$121,3,0),0))</f>
        <v>0</v>
      </c>
      <c r="Q84" s="337" t="s">
        <v>1244</v>
      </c>
      <c r="R84" s="280"/>
      <c r="S84" s="329"/>
      <c r="T84"/>
      <c r="U84"/>
      <c r="V84"/>
      <c r="W84" s="234">
        <f>IF(Q84="PEŁNY",VLOOKUP(Wycena!$C$10,Wycena!$AA$2:$AC$60,3,0),IF(Q84="SZUFLADA",VLOOKUP(Wycena!$C$10,Wycena!$AA$63:$AC$121,3,0),0))</f>
        <v>0</v>
      </c>
      <c r="X84" s="239">
        <f>IF(Wycena!$D$6&gt;1,(('Wycena frontów MDF'!D84*'Wycena frontów MDF'!H84)+('Wycena frontów MDF'!K84*'Wycena frontów MDF'!O84)+('Wycena frontów MDF'!R84*'Wycena frontów MDF'!V84)),0)</f>
        <v>16.7895</v>
      </c>
      <c r="Z84" s="230">
        <f t="shared" si="18"/>
        <v>0.21104799999999999</v>
      </c>
      <c r="AA84" s="230">
        <f t="shared" si="19"/>
        <v>0</v>
      </c>
      <c r="AB84" s="230">
        <f t="shared" si="20"/>
        <v>0</v>
      </c>
      <c r="AC84" s="230">
        <f t="shared" si="21"/>
        <v>0</v>
      </c>
      <c r="AD84" s="240">
        <f>IF(Wycena!$C$10="ALASKA z uchwytem",((15*'Wycena frontów MDF'!H84)+(15*'Wycena frontów MDF'!O84)+(15*'Wycena frontów MDF'!V84)),IF(Wycena!$C$10="Kanion z uchwytem",((15*'Wycena frontów MDF'!H84)+(15*'Wycena frontów MDF'!O84)+(15*'Wycena frontów MDF'!V84)),IF(Wycena!$C$10="Sparta z uchwytem",((15*'Wycena frontów MDF'!H84)+(15*'Wycena frontów MDF'!O84)+(15*'Wycena frontów MDF'!V84)),0)))</f>
        <v>0</v>
      </c>
      <c r="AE84" s="241">
        <f>IF(Wycena!$C$10="VEGAS",((50*H84)+(50*O84)+(50*V84)),0)</f>
        <v>0</v>
      </c>
      <c r="AF84" s="230">
        <v>0</v>
      </c>
      <c r="AG84" s="320">
        <f t="shared" si="22"/>
        <v>0</v>
      </c>
      <c r="AH84" s="320">
        <f t="shared" si="23"/>
        <v>0</v>
      </c>
      <c r="AI84" s="320">
        <f t="shared" si="24"/>
        <v>0</v>
      </c>
      <c r="AJ84" s="320">
        <f t="shared" si="25"/>
        <v>0</v>
      </c>
      <c r="AK84" s="320">
        <f t="shared" si="26"/>
        <v>0</v>
      </c>
      <c r="AL84" s="320">
        <f t="shared" si="27"/>
        <v>0</v>
      </c>
      <c r="AM84" s="320">
        <f t="shared" si="28"/>
        <v>0</v>
      </c>
      <c r="AN84" s="320">
        <f t="shared" si="29"/>
        <v>0</v>
      </c>
      <c r="AO84" s="320">
        <f t="shared" si="30"/>
        <v>0</v>
      </c>
      <c r="AS84" s="240">
        <f>IF(Wycena!$D$6=2,(AA84+AB84+AC84+AD84+AE84+AG84+AH84+AI84+AJ84+AK84+AL84+AM84+AN84+AO84),IF(Wycena!$D$6=3,(AA84+AB84+AC84+AD84+AF84+AG84+AH84+AI84+AJ84+AK84+AL84+AM84+AN84+AO84),0))</f>
        <v>0</v>
      </c>
      <c r="AT84" s="240">
        <f t="shared" si="16"/>
        <v>16.7895</v>
      </c>
    </row>
    <row r="85" spans="2:46" ht="15.75" thickBot="1">
      <c r="B85" s="246" t="s">
        <v>64</v>
      </c>
      <c r="C85" s="322" t="s">
        <v>1238</v>
      </c>
      <c r="D85" s="302">
        <f t="shared" si="17"/>
        <v>16.7895</v>
      </c>
      <c r="E85" s="324">
        <v>2</v>
      </c>
      <c r="F85" s="276">
        <v>713</v>
      </c>
      <c r="G85" s="276">
        <v>396</v>
      </c>
      <c r="H85" s="276">
        <v>1</v>
      </c>
      <c r="I85" s="234">
        <f>IF(C85="PEŁNY",VLOOKUP(Wycena!$C$10,Wycena!$AA$2:$AC$60,3,0),IF(C85="SZUFLADA",VLOOKUP(Wycena!$C$10,Wycena!$AA$63:$AC$121,3,0),0))</f>
        <v>0</v>
      </c>
      <c r="J85" s="337" t="s">
        <v>1244</v>
      </c>
      <c r="K85" s="337"/>
      <c r="L85" s="328"/>
      <c r="M85"/>
      <c r="N85"/>
      <c r="O85"/>
      <c r="P85" s="234">
        <f>IF(J85="PEŁNY",VLOOKUP(Wycena!$C$10,Wycena!$AA$2:$AC$60,3,0),IF(J85="SZUFLADA",VLOOKUP(Wycena!$C$10,Wycena!$AA$63:$AC$121,3,0),0))</f>
        <v>0</v>
      </c>
      <c r="Q85" s="337" t="s">
        <v>1244</v>
      </c>
      <c r="R85" s="280"/>
      <c r="S85" s="329"/>
      <c r="T85"/>
      <c r="U85"/>
      <c r="V85"/>
      <c r="W85" s="234">
        <f>IF(Q85="PEŁNY",VLOOKUP(Wycena!$C$10,Wycena!$AA$2:$AC$60,3,0),IF(Q85="SZUFLADA",VLOOKUP(Wycena!$C$10,Wycena!$AA$63:$AC$121,3,0),0))</f>
        <v>0</v>
      </c>
      <c r="X85" s="239">
        <f>IF(Wycena!$D$6&gt;1,(('Wycena frontów MDF'!D85*'Wycena frontów MDF'!H85)+('Wycena frontów MDF'!K85*'Wycena frontów MDF'!O85)+('Wycena frontów MDF'!R85*'Wycena frontów MDF'!V85)),0)</f>
        <v>16.7895</v>
      </c>
      <c r="Z85" s="230">
        <f t="shared" si="18"/>
        <v>0.28234799999999999</v>
      </c>
      <c r="AA85" s="230">
        <f t="shared" si="19"/>
        <v>0</v>
      </c>
      <c r="AB85" s="230">
        <f t="shared" si="20"/>
        <v>0</v>
      </c>
      <c r="AC85" s="230">
        <f t="shared" si="21"/>
        <v>0</v>
      </c>
      <c r="AD85" s="240">
        <f>IF(Wycena!$C$10="ALASKA z uchwytem",((15*'Wycena frontów MDF'!H85)+(15*'Wycena frontów MDF'!O85)+(15*'Wycena frontów MDF'!V85)),IF(Wycena!$C$10="Kanion z uchwytem",((15*'Wycena frontów MDF'!H85)+(15*'Wycena frontów MDF'!O85)+(15*'Wycena frontów MDF'!V85)),IF(Wycena!$C$10="Sparta z uchwytem",((15*'Wycena frontów MDF'!H85)+(15*'Wycena frontów MDF'!O85)+(15*'Wycena frontów MDF'!V85)),0)))</f>
        <v>0</v>
      </c>
      <c r="AE85" s="241">
        <f>IF(Wycena!$C$10="VEGAS",((50*H85)+(50*O85)+(50*V85)),0)</f>
        <v>0</v>
      </c>
      <c r="AF85" s="230">
        <v>0</v>
      </c>
      <c r="AG85" s="320">
        <f t="shared" si="22"/>
        <v>0</v>
      </c>
      <c r="AH85" s="320">
        <f t="shared" si="23"/>
        <v>0</v>
      </c>
      <c r="AI85" s="320">
        <f t="shared" si="24"/>
        <v>0</v>
      </c>
      <c r="AJ85" s="320">
        <f t="shared" si="25"/>
        <v>0</v>
      </c>
      <c r="AK85" s="320">
        <f t="shared" si="26"/>
        <v>0</v>
      </c>
      <c r="AL85" s="320">
        <f t="shared" si="27"/>
        <v>0</v>
      </c>
      <c r="AM85" s="320">
        <f t="shared" si="28"/>
        <v>0</v>
      </c>
      <c r="AN85" s="320">
        <f t="shared" si="29"/>
        <v>0</v>
      </c>
      <c r="AO85" s="320">
        <f t="shared" si="30"/>
        <v>0</v>
      </c>
      <c r="AS85" s="240">
        <f>IF(Wycena!$D$6=2,(AA85+AB85+AC85+AD85+AE85+AG85+AH85+AI85+AJ85+AK85+AL85+AM85+AN85+AO85),IF(Wycena!$D$6=3,(AA85+AB85+AC85+AD85+AF85+AG85+AH85+AI85+AJ85+AK85+AL85+AM85+AN85+AO85),0))</f>
        <v>0</v>
      </c>
      <c r="AT85" s="240">
        <f t="shared" si="16"/>
        <v>16.7895</v>
      </c>
    </row>
    <row r="86" spans="2:46" ht="15.75" thickBot="1">
      <c r="B86" s="246" t="s">
        <v>65</v>
      </c>
      <c r="C86" s="322" t="s">
        <v>1238</v>
      </c>
      <c r="D86" s="302">
        <f t="shared" si="17"/>
        <v>16.7895</v>
      </c>
      <c r="E86" s="324">
        <v>2</v>
      </c>
      <c r="F86" s="276">
        <v>713</v>
      </c>
      <c r="G86" s="276">
        <v>446</v>
      </c>
      <c r="H86" s="276">
        <v>1</v>
      </c>
      <c r="I86" s="234">
        <f>IF(C86="PEŁNY",VLOOKUP(Wycena!$C$10,Wycena!$AA$2:$AC$60,3,0),IF(C86="SZUFLADA",VLOOKUP(Wycena!$C$10,Wycena!$AA$63:$AC$121,3,0),0))</f>
        <v>0</v>
      </c>
      <c r="J86" s="337" t="s">
        <v>1244</v>
      </c>
      <c r="K86" s="337"/>
      <c r="L86" s="328"/>
      <c r="M86"/>
      <c r="N86"/>
      <c r="O86"/>
      <c r="P86" s="234">
        <f>IF(J86="PEŁNY",VLOOKUP(Wycena!$C$10,Wycena!$AA$2:$AC$60,3,0),IF(J86="SZUFLADA",VLOOKUP(Wycena!$C$10,Wycena!$AA$63:$AC$121,3,0),0))</f>
        <v>0</v>
      </c>
      <c r="Q86" s="337" t="s">
        <v>1244</v>
      </c>
      <c r="R86" s="280"/>
      <c r="S86" s="329"/>
      <c r="T86"/>
      <c r="U86"/>
      <c r="V86"/>
      <c r="W86" s="234">
        <f>IF(Q86="PEŁNY",VLOOKUP(Wycena!$C$10,Wycena!$AA$2:$AC$60,3,0),IF(Q86="SZUFLADA",VLOOKUP(Wycena!$C$10,Wycena!$AA$63:$AC$121,3,0),0))</f>
        <v>0</v>
      </c>
      <c r="X86" s="239">
        <f>IF(Wycena!$D$6&gt;1,(('Wycena frontów MDF'!D86*'Wycena frontów MDF'!H86)+('Wycena frontów MDF'!K86*'Wycena frontów MDF'!O86)+('Wycena frontów MDF'!R86*'Wycena frontów MDF'!V86)),0)</f>
        <v>16.7895</v>
      </c>
      <c r="Z86" s="230">
        <f t="shared" si="18"/>
        <v>0.317998</v>
      </c>
      <c r="AA86" s="230">
        <f t="shared" si="19"/>
        <v>0</v>
      </c>
      <c r="AB86" s="230">
        <f t="shared" si="20"/>
        <v>0</v>
      </c>
      <c r="AC86" s="230">
        <f t="shared" si="21"/>
        <v>0</v>
      </c>
      <c r="AD86" s="240">
        <f>IF(Wycena!$C$10="ALASKA z uchwytem",((15*'Wycena frontów MDF'!H86)+(15*'Wycena frontów MDF'!O86)+(15*'Wycena frontów MDF'!V86)),IF(Wycena!$C$10="Kanion z uchwytem",((15*'Wycena frontów MDF'!H86)+(15*'Wycena frontów MDF'!O86)+(15*'Wycena frontów MDF'!V86)),IF(Wycena!$C$10="Sparta z uchwytem",((15*'Wycena frontów MDF'!H86)+(15*'Wycena frontów MDF'!O86)+(15*'Wycena frontów MDF'!V86)),0)))</f>
        <v>0</v>
      </c>
      <c r="AE86" s="241">
        <f>IF(Wycena!$C$10="VEGAS",((50*H86)+(50*O86)+(50*V86)),0)</f>
        <v>0</v>
      </c>
      <c r="AF86" s="230">
        <v>0</v>
      </c>
      <c r="AG86" s="320">
        <f t="shared" si="22"/>
        <v>0</v>
      </c>
      <c r="AH86" s="320">
        <f t="shared" si="23"/>
        <v>0</v>
      </c>
      <c r="AI86" s="320">
        <f t="shared" si="24"/>
        <v>0</v>
      </c>
      <c r="AJ86" s="320">
        <f t="shared" si="25"/>
        <v>0</v>
      </c>
      <c r="AK86" s="320">
        <f t="shared" si="26"/>
        <v>0</v>
      </c>
      <c r="AL86" s="320">
        <f t="shared" si="27"/>
        <v>0</v>
      </c>
      <c r="AM86" s="320">
        <f t="shared" si="28"/>
        <v>0</v>
      </c>
      <c r="AN86" s="320">
        <f t="shared" si="29"/>
        <v>0</v>
      </c>
      <c r="AO86" s="320">
        <f t="shared" si="30"/>
        <v>0</v>
      </c>
      <c r="AS86" s="240">
        <f>IF(Wycena!$D$6=2,(AA86+AB86+AC86+AD86+AE86+AG86+AH86+AI86+AJ86+AK86+AL86+AM86+AN86+AO86),IF(Wycena!$D$6=3,(AA86+AB86+AC86+AD86+AF86+AG86+AH86+AI86+AJ86+AK86+AL86+AM86+AN86+AO86),0))</f>
        <v>0</v>
      </c>
      <c r="AT86" s="240">
        <f t="shared" si="16"/>
        <v>16.7895</v>
      </c>
    </row>
    <row r="87" spans="2:46" ht="15.75" thickBot="1">
      <c r="B87" s="246" t="s">
        <v>66</v>
      </c>
      <c r="C87" s="322" t="s">
        <v>1238</v>
      </c>
      <c r="D87" s="302">
        <f t="shared" si="17"/>
        <v>16.7895</v>
      </c>
      <c r="E87" s="324">
        <v>2</v>
      </c>
      <c r="F87" s="276">
        <v>713</v>
      </c>
      <c r="G87" s="276">
        <v>496</v>
      </c>
      <c r="H87" s="276">
        <v>1</v>
      </c>
      <c r="I87" s="234">
        <f>IF(C87="PEŁNY",VLOOKUP(Wycena!$C$10,Wycena!$AA$2:$AC$60,3,0),IF(C87="SZUFLADA",VLOOKUP(Wycena!$C$10,Wycena!$AA$63:$AC$121,3,0),0))</f>
        <v>0</v>
      </c>
      <c r="J87" s="337" t="s">
        <v>1244</v>
      </c>
      <c r="K87" s="337"/>
      <c r="L87" s="328"/>
      <c r="M87"/>
      <c r="N87"/>
      <c r="O87"/>
      <c r="P87" s="234">
        <f>IF(J87="PEŁNY",VLOOKUP(Wycena!$C$10,Wycena!$AA$2:$AC$60,3,0),IF(J87="SZUFLADA",VLOOKUP(Wycena!$C$10,Wycena!$AA$63:$AC$121,3,0),0))</f>
        <v>0</v>
      </c>
      <c r="Q87" s="337" t="s">
        <v>1244</v>
      </c>
      <c r="R87" s="280"/>
      <c r="S87" s="329"/>
      <c r="T87"/>
      <c r="U87"/>
      <c r="V87"/>
      <c r="W87" s="234">
        <f>IF(Q87="PEŁNY",VLOOKUP(Wycena!$C$10,Wycena!$AA$2:$AC$60,3,0),IF(Q87="SZUFLADA",VLOOKUP(Wycena!$C$10,Wycena!$AA$63:$AC$121,3,0),0))</f>
        <v>0</v>
      </c>
      <c r="X87" s="239">
        <f>IF(Wycena!$D$6&gt;1,(('Wycena frontów MDF'!D87*'Wycena frontów MDF'!H87)+('Wycena frontów MDF'!K87*'Wycena frontów MDF'!O87)+('Wycena frontów MDF'!R87*'Wycena frontów MDF'!V87)),0)</f>
        <v>16.7895</v>
      </c>
      <c r="Z87" s="230">
        <f t="shared" si="18"/>
        <v>0.35364799999999996</v>
      </c>
      <c r="AA87" s="230">
        <f t="shared" si="19"/>
        <v>0</v>
      </c>
      <c r="AB87" s="230">
        <f t="shared" si="20"/>
        <v>0</v>
      </c>
      <c r="AC87" s="230">
        <f t="shared" si="21"/>
        <v>0</v>
      </c>
      <c r="AD87" s="240">
        <f>IF(Wycena!$C$10="ALASKA z uchwytem",((15*'Wycena frontów MDF'!H87)+(15*'Wycena frontów MDF'!O87)+(15*'Wycena frontów MDF'!V87)),IF(Wycena!$C$10="Kanion z uchwytem",((15*'Wycena frontów MDF'!H87)+(15*'Wycena frontów MDF'!O87)+(15*'Wycena frontów MDF'!V87)),IF(Wycena!$C$10="Sparta z uchwytem",((15*'Wycena frontów MDF'!H87)+(15*'Wycena frontów MDF'!O87)+(15*'Wycena frontów MDF'!V87)),0)))</f>
        <v>0</v>
      </c>
      <c r="AE87" s="241">
        <f>IF(Wycena!$C$10="VEGAS",((50*H87)+(50*O87)+(50*V87)),0)</f>
        <v>0</v>
      </c>
      <c r="AF87" s="230">
        <v>0</v>
      </c>
      <c r="AG87" s="320">
        <f t="shared" si="22"/>
        <v>0</v>
      </c>
      <c r="AH87" s="320">
        <f t="shared" si="23"/>
        <v>0</v>
      </c>
      <c r="AI87" s="320">
        <f t="shared" si="24"/>
        <v>0</v>
      </c>
      <c r="AJ87" s="320">
        <f t="shared" si="25"/>
        <v>0</v>
      </c>
      <c r="AK87" s="320">
        <f t="shared" si="26"/>
        <v>0</v>
      </c>
      <c r="AL87" s="320">
        <f t="shared" si="27"/>
        <v>0</v>
      </c>
      <c r="AM87" s="320">
        <f t="shared" si="28"/>
        <v>0</v>
      </c>
      <c r="AN87" s="320">
        <f t="shared" si="29"/>
        <v>0</v>
      </c>
      <c r="AO87" s="320">
        <f t="shared" si="30"/>
        <v>0</v>
      </c>
      <c r="AS87" s="240">
        <f>IF(Wycena!$D$6=2,(AA87+AB87+AC87+AD87+AE87+AG87+AH87+AI87+AJ87+AK87+AL87+AM87+AN87+AO87),IF(Wycena!$D$6=3,(AA87+AB87+AC87+AD87+AF87+AG87+AH87+AI87+AJ87+AK87+AL87+AM87+AN87+AO87),0))</f>
        <v>0</v>
      </c>
      <c r="AT87" s="240">
        <f t="shared" si="16"/>
        <v>16.7895</v>
      </c>
    </row>
    <row r="88" spans="2:46" ht="15.75" thickBot="1">
      <c r="B88" s="246" t="s">
        <v>67</v>
      </c>
      <c r="C88" s="322" t="s">
        <v>1238</v>
      </c>
      <c r="D88" s="302">
        <f t="shared" si="17"/>
        <v>16.7895</v>
      </c>
      <c r="E88" s="324">
        <v>2</v>
      </c>
      <c r="F88" s="276">
        <v>713</v>
      </c>
      <c r="G88" s="276">
        <v>596</v>
      </c>
      <c r="H88" s="276">
        <v>1</v>
      </c>
      <c r="I88" s="234">
        <f>IF(C88="PEŁNY",VLOOKUP(Wycena!$C$10,Wycena!$AA$2:$AC$60,3,0),IF(C88="SZUFLADA",VLOOKUP(Wycena!$C$10,Wycena!$AA$63:$AC$121,3,0),0))</f>
        <v>0</v>
      </c>
      <c r="J88" s="337" t="s">
        <v>1244</v>
      </c>
      <c r="K88" s="337"/>
      <c r="L88" s="328"/>
      <c r="M88"/>
      <c r="N88"/>
      <c r="O88"/>
      <c r="P88" s="234">
        <f>IF(J88="PEŁNY",VLOOKUP(Wycena!$C$10,Wycena!$AA$2:$AC$60,3,0),IF(J88="SZUFLADA",VLOOKUP(Wycena!$C$10,Wycena!$AA$63:$AC$121,3,0),0))</f>
        <v>0</v>
      </c>
      <c r="Q88" s="337" t="s">
        <v>1244</v>
      </c>
      <c r="R88" s="280"/>
      <c r="S88" s="329"/>
      <c r="T88"/>
      <c r="U88"/>
      <c r="V88"/>
      <c r="W88" s="234">
        <f>IF(Q88="PEŁNY",VLOOKUP(Wycena!$C$10,Wycena!$AA$2:$AC$60,3,0),IF(Q88="SZUFLADA",VLOOKUP(Wycena!$C$10,Wycena!$AA$63:$AC$121,3,0),0))</f>
        <v>0</v>
      </c>
      <c r="X88" s="239">
        <f>IF(Wycena!$D$6&gt;1,(('Wycena frontów MDF'!D88*'Wycena frontów MDF'!H88)+('Wycena frontów MDF'!K88*'Wycena frontów MDF'!O88)+('Wycena frontów MDF'!R88*'Wycena frontów MDF'!V88)),0)</f>
        <v>16.7895</v>
      </c>
      <c r="Z88" s="230">
        <f t="shared" si="18"/>
        <v>0.42494799999999994</v>
      </c>
      <c r="AA88" s="230">
        <f t="shared" si="19"/>
        <v>0</v>
      </c>
      <c r="AB88" s="230">
        <f t="shared" si="20"/>
        <v>0</v>
      </c>
      <c r="AC88" s="230">
        <f t="shared" si="21"/>
        <v>0</v>
      </c>
      <c r="AD88" s="240">
        <f>IF(Wycena!$C$10="ALASKA z uchwytem",((15*'Wycena frontów MDF'!H88)+(15*'Wycena frontów MDF'!O88)+(15*'Wycena frontów MDF'!V88)),IF(Wycena!$C$10="Kanion z uchwytem",((15*'Wycena frontów MDF'!H88)+(15*'Wycena frontów MDF'!O88)+(15*'Wycena frontów MDF'!V88)),IF(Wycena!$C$10="Sparta z uchwytem",((15*'Wycena frontów MDF'!H88)+(15*'Wycena frontów MDF'!O88)+(15*'Wycena frontów MDF'!V88)),0)))</f>
        <v>0</v>
      </c>
      <c r="AE88" s="241">
        <f>IF(Wycena!$C$10="VEGAS",((50*H88)+(50*O88)+(50*V88)),0)</f>
        <v>0</v>
      </c>
      <c r="AF88" s="230">
        <v>0</v>
      </c>
      <c r="AG88" s="320">
        <f t="shared" si="22"/>
        <v>0</v>
      </c>
      <c r="AH88" s="320">
        <f t="shared" si="23"/>
        <v>0</v>
      </c>
      <c r="AI88" s="320">
        <f t="shared" si="24"/>
        <v>0</v>
      </c>
      <c r="AJ88" s="320">
        <f t="shared" si="25"/>
        <v>0</v>
      </c>
      <c r="AK88" s="320">
        <f t="shared" si="26"/>
        <v>0</v>
      </c>
      <c r="AL88" s="320">
        <f t="shared" si="27"/>
        <v>0</v>
      </c>
      <c r="AM88" s="320">
        <f t="shared" si="28"/>
        <v>0</v>
      </c>
      <c r="AN88" s="320">
        <f t="shared" si="29"/>
        <v>0</v>
      </c>
      <c r="AO88" s="320">
        <f t="shared" si="30"/>
        <v>0</v>
      </c>
      <c r="AS88" s="240">
        <f>IF(Wycena!$D$6=2,(AA88+AB88+AC88+AD88+AE88+AG88+AH88+AI88+AJ88+AK88+AL88+AM88+AN88+AO88),IF(Wycena!$D$6=3,(AA88+AB88+AC88+AD88+AF88+AG88+AH88+AI88+AJ88+AK88+AL88+AM88+AN88+AO88),0))</f>
        <v>0</v>
      </c>
      <c r="AT88" s="240">
        <f t="shared" si="16"/>
        <v>16.7895</v>
      </c>
    </row>
    <row r="89" spans="2:46" ht="15.75" thickBot="1">
      <c r="B89" s="243" t="s">
        <v>895</v>
      </c>
      <c r="C89" s="337" t="s">
        <v>1244</v>
      </c>
      <c r="D89" s="337"/>
      <c r="E89" s="327"/>
      <c r="F89" s="1"/>
      <c r="G89" s="1"/>
      <c r="H89" s="276">
        <v>0</v>
      </c>
      <c r="I89" s="234">
        <f>IF(C89="PEŁNY",VLOOKUP(Wycena!$C$10,Wycena!$AA$2:$AC$60,3,0),IF(C89="SZUFLADA",VLOOKUP(Wycena!$C$10,Wycena!$AA$63:$AC$121,3,0),0))</f>
        <v>0</v>
      </c>
      <c r="J89" s="337" t="s">
        <v>1244</v>
      </c>
      <c r="K89" s="337"/>
      <c r="L89" s="328"/>
      <c r="M89"/>
      <c r="N89"/>
      <c r="O89"/>
      <c r="P89" s="234">
        <f>IF(J89="PEŁNY",VLOOKUP(Wycena!$C$10,Wycena!$AA$2:$AC$60,3,0),IF(J89="SZUFLADA",VLOOKUP(Wycena!$C$10,Wycena!$AA$63:$AC$121,3,0),0))</f>
        <v>0</v>
      </c>
      <c r="Q89" s="337" t="s">
        <v>1244</v>
      </c>
      <c r="R89" s="280"/>
      <c r="S89" s="329"/>
      <c r="T89"/>
      <c r="U89"/>
      <c r="V89"/>
      <c r="W89" s="234">
        <f>IF(Q89="PEŁNY",VLOOKUP(Wycena!$C$10,Wycena!$AA$2:$AC$60,3,0),IF(Q89="SZUFLADA",VLOOKUP(Wycena!$C$10,Wycena!$AA$63:$AC$121,3,0),0))</f>
        <v>0</v>
      </c>
      <c r="X89" s="239">
        <f>IF(Wycena!$D$6&gt;1,(('Wycena frontów MDF'!D89*'Wycena frontów MDF'!H89)+('Wycena frontów MDF'!K89*'Wycena frontów MDF'!O89)+('Wycena frontów MDF'!R89*'Wycena frontów MDF'!V89)),0)</f>
        <v>0</v>
      </c>
      <c r="Z89" s="230">
        <f t="shared" si="18"/>
        <v>0</v>
      </c>
      <c r="AA89" s="230">
        <f t="shared" si="19"/>
        <v>0</v>
      </c>
      <c r="AB89" s="230">
        <f t="shared" si="20"/>
        <v>0</v>
      </c>
      <c r="AC89" s="230">
        <f t="shared" si="21"/>
        <v>0</v>
      </c>
      <c r="AD89" s="240">
        <f>IF(Wycena!$C$10="ALASKA z uchwytem",((15*'Wycena frontów MDF'!H89)+(15*'Wycena frontów MDF'!O89)+(15*'Wycena frontów MDF'!V89)),IF(Wycena!$C$10="Kanion z uchwytem",((15*'Wycena frontów MDF'!H89)+(15*'Wycena frontów MDF'!O89)+(15*'Wycena frontów MDF'!V89)),IF(Wycena!$C$10="Sparta z uchwytem",((15*'Wycena frontów MDF'!H89)+(15*'Wycena frontów MDF'!O89)+(15*'Wycena frontów MDF'!V89)),0)))</f>
        <v>0</v>
      </c>
      <c r="AE89" s="241">
        <f>IF(Wycena!$C$10="VEGAS",((50*H89)+(50*O89)+(50*V89)),0)</f>
        <v>0</v>
      </c>
      <c r="AF89" s="230">
        <v>0</v>
      </c>
      <c r="AG89" s="320">
        <f t="shared" si="22"/>
        <v>0</v>
      </c>
      <c r="AH89" s="320">
        <f t="shared" si="23"/>
        <v>0</v>
      </c>
      <c r="AI89" s="320">
        <f t="shared" si="24"/>
        <v>0</v>
      </c>
      <c r="AJ89" s="320">
        <f t="shared" si="25"/>
        <v>0</v>
      </c>
      <c r="AK89" s="320">
        <f t="shared" si="26"/>
        <v>0</v>
      </c>
      <c r="AL89" s="320">
        <f t="shared" si="27"/>
        <v>0</v>
      </c>
      <c r="AM89" s="320">
        <f t="shared" si="28"/>
        <v>0</v>
      </c>
      <c r="AN89" s="320">
        <f t="shared" si="29"/>
        <v>0</v>
      </c>
      <c r="AO89" s="320">
        <f t="shared" si="30"/>
        <v>0</v>
      </c>
      <c r="AS89" s="240">
        <f>IF(Wycena!$D$6=2,(AA89+AB89+AC89+AD89+AE89+AG89+AH89+AI89+AJ89+AK89+AL89+AM89+AN89+AO89),IF(Wycena!$D$6=3,(AA89+AB89+AC89+AD89+AF89+AG89+AH89+AI89+AJ89+AK89+AL89+AM89+AN89+AO89),0))</f>
        <v>0</v>
      </c>
      <c r="AT89" s="240">
        <f t="shared" si="16"/>
        <v>0</v>
      </c>
    </row>
    <row r="90" spans="2:46" ht="15.75" thickBot="1">
      <c r="B90" s="243" t="s">
        <v>896</v>
      </c>
      <c r="C90" s="337" t="s">
        <v>1244</v>
      </c>
      <c r="D90" s="337"/>
      <c r="E90" s="327"/>
      <c r="F90" s="1"/>
      <c r="G90" s="1"/>
      <c r="H90" s="276">
        <v>0</v>
      </c>
      <c r="I90" s="234">
        <f>IF(C90="PEŁNY",VLOOKUP(Wycena!$C$10,Wycena!$AA$2:$AC$60,3,0),IF(C90="SZUFLADA",VLOOKUP(Wycena!$C$10,Wycena!$AA$63:$AC$121,3,0),0))</f>
        <v>0</v>
      </c>
      <c r="J90" s="337" t="s">
        <v>1244</v>
      </c>
      <c r="K90" s="337"/>
      <c r="L90" s="328"/>
      <c r="M90"/>
      <c r="N90"/>
      <c r="O90"/>
      <c r="P90" s="234">
        <f>IF(J90="PEŁNY",VLOOKUP(Wycena!$C$10,Wycena!$AA$2:$AC$60,3,0),IF(J90="SZUFLADA",VLOOKUP(Wycena!$C$10,Wycena!$AA$63:$AC$121,3,0),0))</f>
        <v>0</v>
      </c>
      <c r="Q90" s="337" t="s">
        <v>1244</v>
      </c>
      <c r="R90" s="280"/>
      <c r="S90" s="329"/>
      <c r="T90"/>
      <c r="U90"/>
      <c r="V90"/>
      <c r="W90" s="234">
        <f>IF(Q90="PEŁNY",VLOOKUP(Wycena!$C$10,Wycena!$AA$2:$AC$60,3,0),IF(Q90="SZUFLADA",VLOOKUP(Wycena!$C$10,Wycena!$AA$63:$AC$121,3,0),0))</f>
        <v>0</v>
      </c>
      <c r="X90" s="239">
        <f>IF(Wycena!$D$6&gt;1,(('Wycena frontów MDF'!D90*'Wycena frontów MDF'!H90)+('Wycena frontów MDF'!K90*'Wycena frontów MDF'!O90)+('Wycena frontów MDF'!R90*'Wycena frontów MDF'!V90)),0)</f>
        <v>0</v>
      </c>
      <c r="Z90" s="230">
        <f t="shared" si="18"/>
        <v>0</v>
      </c>
      <c r="AA90" s="230">
        <f t="shared" si="19"/>
        <v>0</v>
      </c>
      <c r="AB90" s="230">
        <f t="shared" si="20"/>
        <v>0</v>
      </c>
      <c r="AC90" s="230">
        <f t="shared" si="21"/>
        <v>0</v>
      </c>
      <c r="AD90" s="240">
        <f>IF(Wycena!$C$10="ALASKA z uchwytem",((15*'Wycena frontów MDF'!H90)+(15*'Wycena frontów MDF'!O90)+(15*'Wycena frontów MDF'!V90)),IF(Wycena!$C$10="Kanion z uchwytem",((15*'Wycena frontów MDF'!H90)+(15*'Wycena frontów MDF'!O90)+(15*'Wycena frontów MDF'!V90)),IF(Wycena!$C$10="Sparta z uchwytem",((15*'Wycena frontów MDF'!H90)+(15*'Wycena frontów MDF'!O90)+(15*'Wycena frontów MDF'!V90)),0)))</f>
        <v>0</v>
      </c>
      <c r="AE90" s="241">
        <f>IF(Wycena!$C$10="VEGAS",((50*H90)+(50*O90)+(50*V90)),0)</f>
        <v>0</v>
      </c>
      <c r="AF90" s="230">
        <v>0</v>
      </c>
      <c r="AG90" s="320">
        <f t="shared" si="22"/>
        <v>0</v>
      </c>
      <c r="AH90" s="320">
        <f t="shared" si="23"/>
        <v>0</v>
      </c>
      <c r="AI90" s="320">
        <f t="shared" si="24"/>
        <v>0</v>
      </c>
      <c r="AJ90" s="320">
        <f t="shared" si="25"/>
        <v>0</v>
      </c>
      <c r="AK90" s="320">
        <f t="shared" si="26"/>
        <v>0</v>
      </c>
      <c r="AL90" s="320">
        <f t="shared" si="27"/>
        <v>0</v>
      </c>
      <c r="AM90" s="320">
        <f t="shared" si="28"/>
        <v>0</v>
      </c>
      <c r="AN90" s="320">
        <f t="shared" si="29"/>
        <v>0</v>
      </c>
      <c r="AO90" s="320">
        <f t="shared" si="30"/>
        <v>0</v>
      </c>
      <c r="AS90" s="240">
        <f>IF(Wycena!$D$6=2,(AA90+AB90+AC90+AD90+AE90+AG90+AH90+AI90+AJ90+AK90+AL90+AM90+AN90+AO90),IF(Wycena!$D$6=3,(AA90+AB90+AC90+AD90+AF90+AG90+AH90+AI90+AJ90+AK90+AL90+AM90+AN90+AO90),0))</f>
        <v>0</v>
      </c>
      <c r="AT90" s="240">
        <f t="shared" si="16"/>
        <v>0</v>
      </c>
    </row>
    <row r="91" spans="2:46" ht="15.75" thickBot="1">
      <c r="B91" s="249" t="s">
        <v>897</v>
      </c>
      <c r="C91" s="337" t="s">
        <v>1244</v>
      </c>
      <c r="D91" s="337"/>
      <c r="E91" s="327"/>
      <c r="F91" s="1"/>
      <c r="G91" s="1"/>
      <c r="H91" s="276">
        <v>0</v>
      </c>
      <c r="I91" s="234">
        <f>IF(C91="PEŁNY",VLOOKUP(Wycena!$C$10,Wycena!$AA$2:$AC$60,3,0),IF(C91="SZUFLADA",VLOOKUP(Wycena!$C$10,Wycena!$AA$63:$AC$121,3,0),0))</f>
        <v>0</v>
      </c>
      <c r="J91" s="337" t="s">
        <v>1244</v>
      </c>
      <c r="K91" s="337"/>
      <c r="L91" s="328"/>
      <c r="M91"/>
      <c r="N91"/>
      <c r="O91"/>
      <c r="P91" s="234">
        <f>IF(J91="PEŁNY",VLOOKUP(Wycena!$C$10,Wycena!$AA$2:$AC$60,3,0),IF(J91="SZUFLADA",VLOOKUP(Wycena!$C$10,Wycena!$AA$63:$AC$121,3,0),0))</f>
        <v>0</v>
      </c>
      <c r="Q91" s="337" t="s">
        <v>1244</v>
      </c>
      <c r="R91" s="280"/>
      <c r="S91" s="329"/>
      <c r="T91"/>
      <c r="U91"/>
      <c r="V91"/>
      <c r="W91" s="234">
        <f>IF(Q91="PEŁNY",VLOOKUP(Wycena!$C$10,Wycena!$AA$2:$AC$60,3,0),IF(Q91="SZUFLADA",VLOOKUP(Wycena!$C$10,Wycena!$AA$63:$AC$121,3,0),0))</f>
        <v>0</v>
      </c>
      <c r="X91" s="239">
        <f>IF(Wycena!$D$6&gt;1,(('Wycena frontów MDF'!D91*'Wycena frontów MDF'!H91)+('Wycena frontów MDF'!K91*'Wycena frontów MDF'!O91)+('Wycena frontów MDF'!R91*'Wycena frontów MDF'!V91)),0)</f>
        <v>0</v>
      </c>
      <c r="Z91" s="230">
        <f t="shared" si="18"/>
        <v>0</v>
      </c>
      <c r="AA91" s="230">
        <f t="shared" si="19"/>
        <v>0</v>
      </c>
      <c r="AB91" s="230">
        <f t="shared" si="20"/>
        <v>0</v>
      </c>
      <c r="AC91" s="230">
        <f t="shared" si="21"/>
        <v>0</v>
      </c>
      <c r="AD91" s="240">
        <f>IF(Wycena!$C$10="ALASKA z uchwytem",((15*'Wycena frontów MDF'!H91)+(15*'Wycena frontów MDF'!O91)+(15*'Wycena frontów MDF'!V91)),IF(Wycena!$C$10="Kanion z uchwytem",((15*'Wycena frontów MDF'!H91)+(15*'Wycena frontów MDF'!O91)+(15*'Wycena frontów MDF'!V91)),IF(Wycena!$C$10="Sparta z uchwytem",((15*'Wycena frontów MDF'!H91)+(15*'Wycena frontów MDF'!O91)+(15*'Wycena frontów MDF'!V91)),0)))</f>
        <v>0</v>
      </c>
      <c r="AE91" s="241">
        <f>IF(Wycena!$C$10="VEGAS",((50*H91)+(50*O91)+(50*V91)),0)</f>
        <v>0</v>
      </c>
      <c r="AF91" s="230">
        <v>0</v>
      </c>
      <c r="AG91" s="320">
        <f t="shared" si="22"/>
        <v>0</v>
      </c>
      <c r="AH91" s="320">
        <f t="shared" si="23"/>
        <v>0</v>
      </c>
      <c r="AI91" s="320">
        <f t="shared" si="24"/>
        <v>0</v>
      </c>
      <c r="AJ91" s="320">
        <f t="shared" si="25"/>
        <v>0</v>
      </c>
      <c r="AK91" s="320">
        <f t="shared" si="26"/>
        <v>0</v>
      </c>
      <c r="AL91" s="320">
        <f t="shared" si="27"/>
        <v>0</v>
      </c>
      <c r="AM91" s="320">
        <f t="shared" si="28"/>
        <v>0</v>
      </c>
      <c r="AN91" s="320">
        <f t="shared" si="29"/>
        <v>0</v>
      </c>
      <c r="AO91" s="320">
        <f t="shared" si="30"/>
        <v>0</v>
      </c>
      <c r="AS91" s="240">
        <f>IF(Wycena!$D$6=2,(AA91+AB91+AC91+AD91+AE91+AG91+AH91+AI91+AJ91+AK91+AL91+AM91+AN91+AO91),IF(Wycena!$D$6=3,(AA91+AB91+AC91+AD91+AF91+AG91+AH91+AI91+AJ91+AK91+AL91+AM91+AN91+AO91),0))</f>
        <v>0</v>
      </c>
      <c r="AT91" s="240">
        <f t="shared" si="16"/>
        <v>0</v>
      </c>
    </row>
    <row r="92" spans="2:46" ht="15.75" thickBot="1">
      <c r="B92" s="249" t="s">
        <v>898</v>
      </c>
      <c r="C92" s="337" t="s">
        <v>1244</v>
      </c>
      <c r="D92" s="337"/>
      <c r="E92" s="327"/>
      <c r="F92" s="1"/>
      <c r="G92" s="1"/>
      <c r="H92" s="276">
        <v>0</v>
      </c>
      <c r="I92" s="234">
        <f>IF(C92="PEŁNY",VLOOKUP(Wycena!$C$10,Wycena!$AA$2:$AC$60,3,0),IF(C92="SZUFLADA",VLOOKUP(Wycena!$C$10,Wycena!$AA$63:$AC$121,3,0),0))</f>
        <v>0</v>
      </c>
      <c r="J92" s="337" t="s">
        <v>1244</v>
      </c>
      <c r="K92" s="337"/>
      <c r="L92" s="328"/>
      <c r="M92"/>
      <c r="N92"/>
      <c r="O92"/>
      <c r="P92" s="234">
        <f>IF(J92="PEŁNY",VLOOKUP(Wycena!$C$10,Wycena!$AA$2:$AC$60,3,0),IF(J92="SZUFLADA",VLOOKUP(Wycena!$C$10,Wycena!$AA$63:$AC$121,3,0),0))</f>
        <v>0</v>
      </c>
      <c r="Q92" s="337" t="s">
        <v>1244</v>
      </c>
      <c r="R92" s="280"/>
      <c r="S92" s="329"/>
      <c r="T92"/>
      <c r="U92"/>
      <c r="V92"/>
      <c r="W92" s="234">
        <f>IF(Q92="PEŁNY",VLOOKUP(Wycena!$C$10,Wycena!$AA$2:$AC$60,3,0),IF(Q92="SZUFLADA",VLOOKUP(Wycena!$C$10,Wycena!$AA$63:$AC$121,3,0),0))</f>
        <v>0</v>
      </c>
      <c r="X92" s="239">
        <f>IF(Wycena!$D$6&gt;1,(('Wycena frontów MDF'!D92*'Wycena frontów MDF'!H92)+('Wycena frontów MDF'!K92*'Wycena frontów MDF'!O92)+('Wycena frontów MDF'!R92*'Wycena frontów MDF'!V92)),0)</f>
        <v>0</v>
      </c>
      <c r="Z92" s="230">
        <f t="shared" si="18"/>
        <v>0</v>
      </c>
      <c r="AA92" s="230">
        <f t="shared" si="19"/>
        <v>0</v>
      </c>
      <c r="AB92" s="230">
        <f t="shared" si="20"/>
        <v>0</v>
      </c>
      <c r="AC92" s="230">
        <f t="shared" si="21"/>
        <v>0</v>
      </c>
      <c r="AD92" s="240">
        <f>IF(Wycena!$C$10="ALASKA z uchwytem",((15*'Wycena frontów MDF'!H92)+(15*'Wycena frontów MDF'!O92)+(15*'Wycena frontów MDF'!V92)),IF(Wycena!$C$10="Kanion z uchwytem",((15*'Wycena frontów MDF'!H92)+(15*'Wycena frontów MDF'!O92)+(15*'Wycena frontów MDF'!V92)),IF(Wycena!$C$10="Sparta z uchwytem",((15*'Wycena frontów MDF'!H92)+(15*'Wycena frontów MDF'!O92)+(15*'Wycena frontów MDF'!V92)),0)))</f>
        <v>0</v>
      </c>
      <c r="AE92" s="241">
        <f>IF(Wycena!$C$10="VEGAS",((50*H92)+(50*O92)+(50*V92)),0)</f>
        <v>0</v>
      </c>
      <c r="AF92" s="230">
        <v>0</v>
      </c>
      <c r="AG92" s="320">
        <f t="shared" si="22"/>
        <v>0</v>
      </c>
      <c r="AH92" s="320">
        <f t="shared" si="23"/>
        <v>0</v>
      </c>
      <c r="AI92" s="320">
        <f t="shared" si="24"/>
        <v>0</v>
      </c>
      <c r="AJ92" s="320">
        <f t="shared" si="25"/>
        <v>0</v>
      </c>
      <c r="AK92" s="320">
        <f t="shared" si="26"/>
        <v>0</v>
      </c>
      <c r="AL92" s="320">
        <f t="shared" si="27"/>
        <v>0</v>
      </c>
      <c r="AM92" s="320">
        <f t="shared" si="28"/>
        <v>0</v>
      </c>
      <c r="AN92" s="320">
        <f t="shared" si="29"/>
        <v>0</v>
      </c>
      <c r="AO92" s="320">
        <f t="shared" si="30"/>
        <v>0</v>
      </c>
      <c r="AS92" s="240">
        <f>IF(Wycena!$D$6=2,(AA92+AB92+AC92+AD92+AE92+AG92+AH92+AI92+AJ92+AK92+AL92+AM92+AN92+AO92),IF(Wycena!$D$6=3,(AA92+AB92+AC92+AD92+AF92+AG92+AH92+AI92+AJ92+AK92+AL92+AM92+AN92+AO92),0))</f>
        <v>0</v>
      </c>
      <c r="AT92" s="240">
        <f t="shared" si="16"/>
        <v>0</v>
      </c>
    </row>
    <row r="93" spans="2:46" ht="15.75" thickBot="1">
      <c r="B93" s="243" t="s">
        <v>68</v>
      </c>
      <c r="C93" s="323" t="s">
        <v>1239</v>
      </c>
      <c r="D93" s="336">
        <f t="shared" si="17"/>
        <v>19.187999999999999</v>
      </c>
      <c r="E93" s="325">
        <v>1</v>
      </c>
      <c r="F93" s="272">
        <v>713</v>
      </c>
      <c r="G93" s="272">
        <v>146</v>
      </c>
      <c r="H93" s="271">
        <v>1</v>
      </c>
      <c r="I93" s="234">
        <f>IF(C93="PEŁNY",VLOOKUP(Wycena!$C$10,Wycena!$AA$2:$AC$60,3,0),IF(C93="SZUFLADA",VLOOKUP(Wycena!$C$10,Wycena!$AA$63:$AC$121,3,0),0))</f>
        <v>0</v>
      </c>
      <c r="J93" s="337" t="s">
        <v>1244</v>
      </c>
      <c r="K93" s="337"/>
      <c r="L93" s="328"/>
      <c r="M93"/>
      <c r="N93"/>
      <c r="O93"/>
      <c r="P93" s="234">
        <f>IF(J93="PEŁNY",VLOOKUP(Wycena!$C$10,Wycena!$AA$2:$AC$60,3,0),IF(J93="SZUFLADA",VLOOKUP(Wycena!$C$10,Wycena!$AA$63:$AC$121,3,0),0))</f>
        <v>0</v>
      </c>
      <c r="Q93" s="337" t="s">
        <v>1244</v>
      </c>
      <c r="R93" s="280"/>
      <c r="S93" s="329"/>
      <c r="T93"/>
      <c r="U93"/>
      <c r="V93"/>
      <c r="W93" s="234">
        <f>IF(Q93="PEŁNY",VLOOKUP(Wycena!$C$10,Wycena!$AA$2:$AC$60,3,0),IF(Q93="SZUFLADA",VLOOKUP(Wycena!$C$10,Wycena!$AA$63:$AC$121,3,0),0))</f>
        <v>0</v>
      </c>
      <c r="X93" s="239">
        <f>IF(Wycena!$D$6&gt;1,(('Wycena frontów MDF'!D93*'Wycena frontów MDF'!H93)+('Wycena frontów MDF'!K93*'Wycena frontów MDF'!O93)+('Wycena frontów MDF'!R93*'Wycena frontów MDF'!V93)),0)</f>
        <v>19.187999999999999</v>
      </c>
      <c r="Z93" s="230">
        <f t="shared" si="18"/>
        <v>0.10409799999999998</v>
      </c>
      <c r="AA93" s="230">
        <f t="shared" si="19"/>
        <v>0</v>
      </c>
      <c r="AB93" s="230">
        <f t="shared" si="20"/>
        <v>0</v>
      </c>
      <c r="AC93" s="230">
        <f t="shared" si="21"/>
        <v>0</v>
      </c>
      <c r="AD93" s="240">
        <f>IF(Wycena!$C$10="ALASKA z uchwytem",((15*'Wycena frontów MDF'!H93)+(15*'Wycena frontów MDF'!O93)+(15*'Wycena frontów MDF'!V93)),IF(Wycena!$C$10="Kanion z uchwytem",((15*'Wycena frontów MDF'!H93)+(15*'Wycena frontów MDF'!O93)+(15*'Wycena frontów MDF'!V93)),IF(Wycena!$C$10="Sparta z uchwytem",((15*'Wycena frontów MDF'!H93)+(15*'Wycena frontów MDF'!O93)+(15*'Wycena frontów MDF'!V93)),0)))</f>
        <v>0</v>
      </c>
      <c r="AE93" s="241">
        <f>IF(Wycena!$C$10="VEGAS",((50*H93)+(50*O93)+(50*V93)),0)</f>
        <v>0</v>
      </c>
      <c r="AF93" s="230">
        <v>0</v>
      </c>
      <c r="AG93" s="320">
        <f t="shared" si="22"/>
        <v>0</v>
      </c>
      <c r="AH93" s="320">
        <f t="shared" si="23"/>
        <v>0</v>
      </c>
      <c r="AI93" s="320">
        <f t="shared" si="24"/>
        <v>0</v>
      </c>
      <c r="AJ93" s="320">
        <f t="shared" si="25"/>
        <v>0</v>
      </c>
      <c r="AK93" s="320">
        <f t="shared" si="26"/>
        <v>0</v>
      </c>
      <c r="AL93" s="320">
        <f t="shared" si="27"/>
        <v>0</v>
      </c>
      <c r="AM93" s="320">
        <f t="shared" si="28"/>
        <v>0</v>
      </c>
      <c r="AN93" s="320">
        <f t="shared" si="29"/>
        <v>0</v>
      </c>
      <c r="AO93" s="320">
        <f t="shared" si="30"/>
        <v>0</v>
      </c>
      <c r="AS93" s="240">
        <f>IF(Wycena!$D$6=2,(AA93+AB93+AC93+AD93+AE93+AG93+AH93+AI93+AJ93+AK93+AL93+AM93+AN93+AO93),IF(Wycena!$D$6=3,(AA93+AB93+AC93+AD93+AF93+AG93+AH93+AI93+AJ93+AK93+AL93+AM93+AN93+AO93),0))</f>
        <v>0</v>
      </c>
      <c r="AT93" s="240">
        <f t="shared" si="16"/>
        <v>19.187999999999999</v>
      </c>
    </row>
    <row r="94" spans="2:46" ht="15.75" thickBot="1">
      <c r="B94" s="243" t="s">
        <v>69</v>
      </c>
      <c r="C94" s="323" t="s">
        <v>1239</v>
      </c>
      <c r="D94" s="336">
        <f t="shared" si="17"/>
        <v>19.187999999999999</v>
      </c>
      <c r="E94" s="325">
        <v>1</v>
      </c>
      <c r="F94" s="272">
        <v>713</v>
      </c>
      <c r="G94" s="272">
        <v>196</v>
      </c>
      <c r="H94" s="271">
        <v>1</v>
      </c>
      <c r="I94" s="234">
        <f>IF(C94="PEŁNY",VLOOKUP(Wycena!$C$10,Wycena!$AA$2:$AC$60,3,0),IF(C94="SZUFLADA",VLOOKUP(Wycena!$C$10,Wycena!$AA$63:$AC$121,3,0),0))</f>
        <v>0</v>
      </c>
      <c r="J94" s="337" t="s">
        <v>1244</v>
      </c>
      <c r="K94" s="337"/>
      <c r="L94" s="328"/>
      <c r="M94"/>
      <c r="N94"/>
      <c r="O94"/>
      <c r="P94" s="234">
        <f>IF(J94="PEŁNY",VLOOKUP(Wycena!$C$10,Wycena!$AA$2:$AC$60,3,0),IF(J94="SZUFLADA",VLOOKUP(Wycena!$C$10,Wycena!$AA$63:$AC$121,3,0),0))</f>
        <v>0</v>
      </c>
      <c r="Q94" s="337" t="s">
        <v>1244</v>
      </c>
      <c r="R94" s="280"/>
      <c r="S94" s="329"/>
      <c r="T94"/>
      <c r="U94"/>
      <c r="V94"/>
      <c r="W94" s="234">
        <f>IF(Q94="PEŁNY",VLOOKUP(Wycena!$C$10,Wycena!$AA$2:$AC$60,3,0),IF(Q94="SZUFLADA",VLOOKUP(Wycena!$C$10,Wycena!$AA$63:$AC$121,3,0),0))</f>
        <v>0</v>
      </c>
      <c r="X94" s="239">
        <f>IF(Wycena!$D$6&gt;1,(('Wycena frontów MDF'!D94*'Wycena frontów MDF'!H94)+('Wycena frontów MDF'!K94*'Wycena frontów MDF'!O94)+('Wycena frontów MDF'!R94*'Wycena frontów MDF'!V94)),0)</f>
        <v>19.187999999999999</v>
      </c>
      <c r="Z94" s="230">
        <f t="shared" si="18"/>
        <v>0.13974800000000001</v>
      </c>
      <c r="AA94" s="230">
        <f t="shared" si="19"/>
        <v>0</v>
      </c>
      <c r="AB94" s="230">
        <f t="shared" si="20"/>
        <v>0</v>
      </c>
      <c r="AC94" s="230">
        <f t="shared" si="21"/>
        <v>0</v>
      </c>
      <c r="AD94" s="240">
        <f>IF(Wycena!$C$10="ALASKA z uchwytem",((15*'Wycena frontów MDF'!H94)+(15*'Wycena frontów MDF'!O94)+(15*'Wycena frontów MDF'!V94)),IF(Wycena!$C$10="Kanion z uchwytem",((15*'Wycena frontów MDF'!H94)+(15*'Wycena frontów MDF'!O94)+(15*'Wycena frontów MDF'!V94)),IF(Wycena!$C$10="Sparta z uchwytem",((15*'Wycena frontów MDF'!H94)+(15*'Wycena frontów MDF'!O94)+(15*'Wycena frontów MDF'!V94)),0)))</f>
        <v>0</v>
      </c>
      <c r="AE94" s="241">
        <f>IF(Wycena!$C$10="VEGAS",((50*H94)+(50*O94)+(50*V94)),0)</f>
        <v>0</v>
      </c>
      <c r="AF94" s="230">
        <v>0</v>
      </c>
      <c r="AG94" s="320">
        <f t="shared" si="22"/>
        <v>0</v>
      </c>
      <c r="AH94" s="320">
        <f t="shared" si="23"/>
        <v>0</v>
      </c>
      <c r="AI94" s="320">
        <f t="shared" si="24"/>
        <v>0</v>
      </c>
      <c r="AJ94" s="320">
        <f t="shared" si="25"/>
        <v>0</v>
      </c>
      <c r="AK94" s="320">
        <f t="shared" si="26"/>
        <v>0</v>
      </c>
      <c r="AL94" s="320">
        <f t="shared" si="27"/>
        <v>0</v>
      </c>
      <c r="AM94" s="320">
        <f t="shared" si="28"/>
        <v>0</v>
      </c>
      <c r="AN94" s="320">
        <f t="shared" si="29"/>
        <v>0</v>
      </c>
      <c r="AO94" s="320">
        <f t="shared" si="30"/>
        <v>0</v>
      </c>
      <c r="AS94" s="240">
        <f>IF(Wycena!$D$6=2,(AA94+AB94+AC94+AD94+AE94+AG94+AH94+AI94+AJ94+AK94+AL94+AM94+AN94+AO94),IF(Wycena!$D$6=3,(AA94+AB94+AC94+AD94+AF94+AG94+AH94+AI94+AJ94+AK94+AL94+AM94+AN94+AO94),0))</f>
        <v>0</v>
      </c>
      <c r="AT94" s="240">
        <f t="shared" si="16"/>
        <v>19.187999999999999</v>
      </c>
    </row>
    <row r="95" spans="2:46" ht="15.75" thickBot="1">
      <c r="B95" s="243" t="s">
        <v>70</v>
      </c>
      <c r="C95" s="323" t="s">
        <v>1239</v>
      </c>
      <c r="D95" s="336">
        <f t="shared" si="17"/>
        <v>19.187999999999999</v>
      </c>
      <c r="E95" s="325">
        <v>1</v>
      </c>
      <c r="F95" s="272">
        <v>713</v>
      </c>
      <c r="G95" s="272">
        <v>296</v>
      </c>
      <c r="H95" s="271">
        <v>1</v>
      </c>
      <c r="I95" s="234">
        <f>IF(C95="PEŁNY",VLOOKUP(Wycena!$C$10,Wycena!$AA$2:$AC$60,3,0),IF(C95="SZUFLADA",VLOOKUP(Wycena!$C$10,Wycena!$AA$63:$AC$121,3,0),0))</f>
        <v>0</v>
      </c>
      <c r="J95" s="337" t="s">
        <v>1244</v>
      </c>
      <c r="K95" s="337"/>
      <c r="L95" s="328"/>
      <c r="M95"/>
      <c r="N95"/>
      <c r="O95"/>
      <c r="P95" s="234">
        <f>IF(J95="PEŁNY",VLOOKUP(Wycena!$C$10,Wycena!$AA$2:$AC$60,3,0),IF(J95="SZUFLADA",VLOOKUP(Wycena!$C$10,Wycena!$AA$63:$AC$121,3,0),0))</f>
        <v>0</v>
      </c>
      <c r="Q95" s="337" t="s">
        <v>1244</v>
      </c>
      <c r="R95" s="280"/>
      <c r="S95" s="329"/>
      <c r="T95"/>
      <c r="U95"/>
      <c r="V95"/>
      <c r="W95" s="234">
        <f>IF(Q95="PEŁNY",VLOOKUP(Wycena!$C$10,Wycena!$AA$2:$AC$60,3,0),IF(Q95="SZUFLADA",VLOOKUP(Wycena!$C$10,Wycena!$AA$63:$AC$121,3,0),0))</f>
        <v>0</v>
      </c>
      <c r="X95" s="239">
        <f>IF(Wycena!$D$6&gt;1,(('Wycena frontów MDF'!D95*'Wycena frontów MDF'!H95)+('Wycena frontów MDF'!K95*'Wycena frontów MDF'!O95)+('Wycena frontów MDF'!R95*'Wycena frontów MDF'!V95)),0)</f>
        <v>19.187999999999999</v>
      </c>
      <c r="Z95" s="230">
        <f t="shared" si="18"/>
        <v>0.21104799999999999</v>
      </c>
      <c r="AA95" s="230">
        <f t="shared" si="19"/>
        <v>0</v>
      </c>
      <c r="AB95" s="230">
        <f t="shared" si="20"/>
        <v>0</v>
      </c>
      <c r="AC95" s="230">
        <f t="shared" si="21"/>
        <v>0</v>
      </c>
      <c r="AD95" s="240">
        <f>IF(Wycena!$C$10="ALASKA z uchwytem",((15*'Wycena frontów MDF'!H95)+(15*'Wycena frontów MDF'!O95)+(15*'Wycena frontów MDF'!V95)),IF(Wycena!$C$10="Kanion z uchwytem",((15*'Wycena frontów MDF'!H95)+(15*'Wycena frontów MDF'!O95)+(15*'Wycena frontów MDF'!V95)),IF(Wycena!$C$10="Sparta z uchwytem",((15*'Wycena frontów MDF'!H95)+(15*'Wycena frontów MDF'!O95)+(15*'Wycena frontów MDF'!V95)),0)))</f>
        <v>0</v>
      </c>
      <c r="AE95" s="241">
        <f>IF(Wycena!$C$10="VEGAS",((50*H95)+(50*O95)+(50*V95)),0)</f>
        <v>0</v>
      </c>
      <c r="AF95" s="230">
        <v>0</v>
      </c>
      <c r="AG95" s="320">
        <f t="shared" si="22"/>
        <v>0</v>
      </c>
      <c r="AH95" s="320">
        <f t="shared" si="23"/>
        <v>0</v>
      </c>
      <c r="AI95" s="320">
        <f t="shared" si="24"/>
        <v>0</v>
      </c>
      <c r="AJ95" s="320">
        <f t="shared" si="25"/>
        <v>0</v>
      </c>
      <c r="AK95" s="320">
        <f t="shared" si="26"/>
        <v>0</v>
      </c>
      <c r="AL95" s="320">
        <f t="shared" si="27"/>
        <v>0</v>
      </c>
      <c r="AM95" s="320">
        <f t="shared" si="28"/>
        <v>0</v>
      </c>
      <c r="AN95" s="320">
        <f t="shared" si="29"/>
        <v>0</v>
      </c>
      <c r="AO95" s="320">
        <f t="shared" si="30"/>
        <v>0</v>
      </c>
      <c r="AS95" s="240">
        <f>IF(Wycena!$D$6=2,(AA95+AB95+AC95+AD95+AE95+AG95+AH95+AI95+AJ95+AK95+AL95+AM95+AN95+AO95),IF(Wycena!$D$6=3,(AA95+AB95+AC95+AD95+AF95+AG95+AH95+AI95+AJ95+AK95+AL95+AM95+AN95+AO95),0))</f>
        <v>0</v>
      </c>
      <c r="AT95" s="240">
        <f t="shared" si="16"/>
        <v>19.187999999999999</v>
      </c>
    </row>
    <row r="96" spans="2:46" ht="15.75" thickBot="1">
      <c r="B96" s="243" t="s">
        <v>71</v>
      </c>
      <c r="C96" s="323" t="s">
        <v>1239</v>
      </c>
      <c r="D96" s="336">
        <f t="shared" si="17"/>
        <v>19.187999999999999</v>
      </c>
      <c r="E96" s="325">
        <v>1</v>
      </c>
      <c r="F96" s="272">
        <v>713</v>
      </c>
      <c r="G96" s="272">
        <v>396</v>
      </c>
      <c r="H96" s="271">
        <v>1</v>
      </c>
      <c r="I96" s="234">
        <f>IF(C96="PEŁNY",VLOOKUP(Wycena!$C$10,Wycena!$AA$2:$AC$60,3,0),IF(C96="SZUFLADA",VLOOKUP(Wycena!$C$10,Wycena!$AA$63:$AC$121,3,0),0))</f>
        <v>0</v>
      </c>
      <c r="J96" s="337" t="s">
        <v>1244</v>
      </c>
      <c r="K96" s="337"/>
      <c r="L96" s="328"/>
      <c r="M96"/>
      <c r="N96"/>
      <c r="O96"/>
      <c r="P96" s="234">
        <f>IF(J96="PEŁNY",VLOOKUP(Wycena!$C$10,Wycena!$AA$2:$AC$60,3,0),IF(J96="SZUFLADA",VLOOKUP(Wycena!$C$10,Wycena!$AA$63:$AC$121,3,0),0))</f>
        <v>0</v>
      </c>
      <c r="Q96" s="337" t="s">
        <v>1244</v>
      </c>
      <c r="R96" s="280"/>
      <c r="S96" s="329"/>
      <c r="T96"/>
      <c r="U96"/>
      <c r="V96"/>
      <c r="W96" s="234">
        <f>IF(Q96="PEŁNY",VLOOKUP(Wycena!$C$10,Wycena!$AA$2:$AC$60,3,0),IF(Q96="SZUFLADA",VLOOKUP(Wycena!$C$10,Wycena!$AA$63:$AC$121,3,0),0))</f>
        <v>0</v>
      </c>
      <c r="X96" s="239">
        <f>IF(Wycena!$D$6&gt;1,(('Wycena frontów MDF'!D96*'Wycena frontów MDF'!H96)+('Wycena frontów MDF'!K96*'Wycena frontów MDF'!O96)+('Wycena frontów MDF'!R96*'Wycena frontów MDF'!V96)),0)</f>
        <v>19.187999999999999</v>
      </c>
      <c r="Z96" s="230">
        <f t="shared" si="18"/>
        <v>0.28234799999999999</v>
      </c>
      <c r="AA96" s="230">
        <f t="shared" si="19"/>
        <v>0</v>
      </c>
      <c r="AB96" s="230">
        <f t="shared" si="20"/>
        <v>0</v>
      </c>
      <c r="AC96" s="230">
        <f t="shared" si="21"/>
        <v>0</v>
      </c>
      <c r="AD96" s="240">
        <f>IF(Wycena!$C$10="ALASKA z uchwytem",((15*'Wycena frontów MDF'!H96)+(15*'Wycena frontów MDF'!O96)+(15*'Wycena frontów MDF'!V96)),IF(Wycena!$C$10="Kanion z uchwytem",((15*'Wycena frontów MDF'!H96)+(15*'Wycena frontów MDF'!O96)+(15*'Wycena frontów MDF'!V96)),IF(Wycena!$C$10="Sparta z uchwytem",((15*'Wycena frontów MDF'!H96)+(15*'Wycena frontów MDF'!O96)+(15*'Wycena frontów MDF'!V96)),0)))</f>
        <v>0</v>
      </c>
      <c r="AE96" s="241">
        <f>IF(Wycena!$C$10="VEGAS",((50*H96)+(50*O96)+(50*V96)),0)</f>
        <v>0</v>
      </c>
      <c r="AF96" s="230">
        <v>0</v>
      </c>
      <c r="AG96" s="320">
        <f t="shared" si="22"/>
        <v>0</v>
      </c>
      <c r="AH96" s="320">
        <f t="shared" si="23"/>
        <v>0</v>
      </c>
      <c r="AI96" s="320">
        <f t="shared" si="24"/>
        <v>0</v>
      </c>
      <c r="AJ96" s="320">
        <f t="shared" si="25"/>
        <v>0</v>
      </c>
      <c r="AK96" s="320">
        <f t="shared" si="26"/>
        <v>0</v>
      </c>
      <c r="AL96" s="320">
        <f t="shared" si="27"/>
        <v>0</v>
      </c>
      <c r="AM96" s="320">
        <f t="shared" si="28"/>
        <v>0</v>
      </c>
      <c r="AN96" s="320">
        <f t="shared" si="29"/>
        <v>0</v>
      </c>
      <c r="AO96" s="320">
        <f t="shared" si="30"/>
        <v>0</v>
      </c>
      <c r="AS96" s="240">
        <f>IF(Wycena!$D$6=2,(AA96+AB96+AC96+AD96+AE96+AG96+AH96+AI96+AJ96+AK96+AL96+AM96+AN96+AO96),IF(Wycena!$D$6=3,(AA96+AB96+AC96+AD96+AF96+AG96+AH96+AI96+AJ96+AK96+AL96+AM96+AN96+AO96),0))</f>
        <v>0</v>
      </c>
      <c r="AT96" s="240">
        <f t="shared" si="16"/>
        <v>19.187999999999999</v>
      </c>
    </row>
    <row r="97" spans="2:46" ht="15.75" thickBot="1">
      <c r="B97" s="243" t="s">
        <v>72</v>
      </c>
      <c r="C97" s="323" t="s">
        <v>1239</v>
      </c>
      <c r="D97" s="336">
        <f t="shared" si="17"/>
        <v>19.187999999999999</v>
      </c>
      <c r="E97" s="325">
        <v>1</v>
      </c>
      <c r="F97" s="272">
        <v>713</v>
      </c>
      <c r="G97" s="272">
        <v>446</v>
      </c>
      <c r="H97" s="271">
        <v>1</v>
      </c>
      <c r="I97" s="234">
        <f>IF(C97="PEŁNY",VLOOKUP(Wycena!$C$10,Wycena!$AA$2:$AC$60,3,0),IF(C97="SZUFLADA",VLOOKUP(Wycena!$C$10,Wycena!$AA$63:$AC$121,3,0),0))</f>
        <v>0</v>
      </c>
      <c r="J97" s="337" t="s">
        <v>1244</v>
      </c>
      <c r="K97" s="337"/>
      <c r="L97" s="328"/>
      <c r="M97"/>
      <c r="N97"/>
      <c r="O97"/>
      <c r="P97" s="234">
        <f>IF(J97="PEŁNY",VLOOKUP(Wycena!$C$10,Wycena!$AA$2:$AC$60,3,0),IF(J97="SZUFLADA",VLOOKUP(Wycena!$C$10,Wycena!$AA$63:$AC$121,3,0),0))</f>
        <v>0</v>
      </c>
      <c r="Q97" s="337" t="s">
        <v>1244</v>
      </c>
      <c r="R97" s="280"/>
      <c r="S97" s="329"/>
      <c r="T97"/>
      <c r="U97"/>
      <c r="V97"/>
      <c r="W97" s="234">
        <f>IF(Q97="PEŁNY",VLOOKUP(Wycena!$C$10,Wycena!$AA$2:$AC$60,3,0),IF(Q97="SZUFLADA",VLOOKUP(Wycena!$C$10,Wycena!$AA$63:$AC$121,3,0),0))</f>
        <v>0</v>
      </c>
      <c r="X97" s="239">
        <f>IF(Wycena!$D$6&gt;1,(('Wycena frontów MDF'!D97*'Wycena frontów MDF'!H97)+('Wycena frontów MDF'!K97*'Wycena frontów MDF'!O97)+('Wycena frontów MDF'!R97*'Wycena frontów MDF'!V97)),0)</f>
        <v>19.187999999999999</v>
      </c>
      <c r="Z97" s="230">
        <f t="shared" si="18"/>
        <v>0.317998</v>
      </c>
      <c r="AA97" s="230">
        <f t="shared" si="19"/>
        <v>0</v>
      </c>
      <c r="AB97" s="230">
        <f t="shared" si="20"/>
        <v>0</v>
      </c>
      <c r="AC97" s="230">
        <f t="shared" si="21"/>
        <v>0</v>
      </c>
      <c r="AD97" s="240">
        <f>IF(Wycena!$C$10="ALASKA z uchwytem",((15*'Wycena frontów MDF'!H97)+(15*'Wycena frontów MDF'!O97)+(15*'Wycena frontów MDF'!V97)),IF(Wycena!$C$10="Kanion z uchwytem",((15*'Wycena frontów MDF'!H97)+(15*'Wycena frontów MDF'!O97)+(15*'Wycena frontów MDF'!V97)),IF(Wycena!$C$10="Sparta z uchwytem",((15*'Wycena frontów MDF'!H97)+(15*'Wycena frontów MDF'!O97)+(15*'Wycena frontów MDF'!V97)),0)))</f>
        <v>0</v>
      </c>
      <c r="AE97" s="241">
        <f>IF(Wycena!$C$10="VEGAS",((50*H97)+(50*O97)+(50*V97)),0)</f>
        <v>0</v>
      </c>
      <c r="AF97" s="230">
        <v>0</v>
      </c>
      <c r="AG97" s="320">
        <f t="shared" si="22"/>
        <v>0</v>
      </c>
      <c r="AH97" s="320">
        <f t="shared" si="23"/>
        <v>0</v>
      </c>
      <c r="AI97" s="320">
        <f t="shared" si="24"/>
        <v>0</v>
      </c>
      <c r="AJ97" s="320">
        <f t="shared" si="25"/>
        <v>0</v>
      </c>
      <c r="AK97" s="320">
        <f t="shared" si="26"/>
        <v>0</v>
      </c>
      <c r="AL97" s="320">
        <f t="shared" si="27"/>
        <v>0</v>
      </c>
      <c r="AM97" s="320">
        <f t="shared" si="28"/>
        <v>0</v>
      </c>
      <c r="AN97" s="320">
        <f t="shared" si="29"/>
        <v>0</v>
      </c>
      <c r="AO97" s="320">
        <f t="shared" si="30"/>
        <v>0</v>
      </c>
      <c r="AS97" s="240">
        <f>IF(Wycena!$D$6=2,(AA97+AB97+AC97+AD97+AE97+AG97+AH97+AI97+AJ97+AK97+AL97+AM97+AN97+AO97),IF(Wycena!$D$6=3,(AA97+AB97+AC97+AD97+AF97+AG97+AH97+AI97+AJ97+AK97+AL97+AM97+AN97+AO97),0))</f>
        <v>0</v>
      </c>
      <c r="AT97" s="240">
        <f t="shared" si="16"/>
        <v>19.187999999999999</v>
      </c>
    </row>
    <row r="98" spans="2:46" ht="15.75" thickBot="1">
      <c r="B98" s="243" t="s">
        <v>73</v>
      </c>
      <c r="C98" s="323" t="s">
        <v>1239</v>
      </c>
      <c r="D98" s="336">
        <f t="shared" si="17"/>
        <v>19.187999999999999</v>
      </c>
      <c r="E98" s="325">
        <v>1</v>
      </c>
      <c r="F98" s="272">
        <v>713</v>
      </c>
      <c r="G98" s="272">
        <v>496</v>
      </c>
      <c r="H98" s="271">
        <v>1</v>
      </c>
      <c r="I98" s="234">
        <f>IF(C98="PEŁNY",VLOOKUP(Wycena!$C$10,Wycena!$AA$2:$AC$60,3,0),IF(C98="SZUFLADA",VLOOKUP(Wycena!$C$10,Wycena!$AA$63:$AC$121,3,0),0))</f>
        <v>0</v>
      </c>
      <c r="J98" s="337" t="s">
        <v>1244</v>
      </c>
      <c r="K98" s="337"/>
      <c r="L98" s="328"/>
      <c r="M98"/>
      <c r="N98"/>
      <c r="O98"/>
      <c r="P98" s="234">
        <f>IF(J98="PEŁNY",VLOOKUP(Wycena!$C$10,Wycena!$AA$2:$AC$60,3,0),IF(J98="SZUFLADA",VLOOKUP(Wycena!$C$10,Wycena!$AA$63:$AC$121,3,0),0))</f>
        <v>0</v>
      </c>
      <c r="Q98" s="337" t="s">
        <v>1244</v>
      </c>
      <c r="R98" s="280"/>
      <c r="S98" s="329"/>
      <c r="T98"/>
      <c r="U98"/>
      <c r="V98"/>
      <c r="W98" s="234">
        <f>IF(Q98="PEŁNY",VLOOKUP(Wycena!$C$10,Wycena!$AA$2:$AC$60,3,0),IF(Q98="SZUFLADA",VLOOKUP(Wycena!$C$10,Wycena!$AA$63:$AC$121,3,0),0))</f>
        <v>0</v>
      </c>
      <c r="X98" s="239">
        <f>IF(Wycena!$D$6&gt;1,(('Wycena frontów MDF'!D98*'Wycena frontów MDF'!H98)+('Wycena frontów MDF'!K98*'Wycena frontów MDF'!O98)+('Wycena frontów MDF'!R98*'Wycena frontów MDF'!V98)),0)</f>
        <v>19.187999999999999</v>
      </c>
      <c r="Z98" s="230">
        <f t="shared" si="18"/>
        <v>0.35364799999999996</v>
      </c>
      <c r="AA98" s="230">
        <f t="shared" si="19"/>
        <v>0</v>
      </c>
      <c r="AB98" s="230">
        <f t="shared" si="20"/>
        <v>0</v>
      </c>
      <c r="AC98" s="230">
        <f t="shared" si="21"/>
        <v>0</v>
      </c>
      <c r="AD98" s="240">
        <f>IF(Wycena!$C$10="ALASKA z uchwytem",((15*'Wycena frontów MDF'!H98)+(15*'Wycena frontów MDF'!O98)+(15*'Wycena frontów MDF'!V98)),IF(Wycena!$C$10="Kanion z uchwytem",((15*'Wycena frontów MDF'!H98)+(15*'Wycena frontów MDF'!O98)+(15*'Wycena frontów MDF'!V98)),IF(Wycena!$C$10="Sparta z uchwytem",((15*'Wycena frontów MDF'!H98)+(15*'Wycena frontów MDF'!O98)+(15*'Wycena frontów MDF'!V98)),0)))</f>
        <v>0</v>
      </c>
      <c r="AE98" s="241">
        <f>IF(Wycena!$C$10="VEGAS",((50*H98)+(50*O98)+(50*V98)),0)</f>
        <v>0</v>
      </c>
      <c r="AF98" s="230">
        <v>0</v>
      </c>
      <c r="AG98" s="320">
        <f t="shared" si="22"/>
        <v>0</v>
      </c>
      <c r="AH98" s="320">
        <f t="shared" si="23"/>
        <v>0</v>
      </c>
      <c r="AI98" s="320">
        <f t="shared" si="24"/>
        <v>0</v>
      </c>
      <c r="AJ98" s="320">
        <f t="shared" si="25"/>
        <v>0</v>
      </c>
      <c r="AK98" s="320">
        <f t="shared" si="26"/>
        <v>0</v>
      </c>
      <c r="AL98" s="320">
        <f t="shared" si="27"/>
        <v>0</v>
      </c>
      <c r="AM98" s="320">
        <f t="shared" si="28"/>
        <v>0</v>
      </c>
      <c r="AN98" s="320">
        <f t="shared" si="29"/>
        <v>0</v>
      </c>
      <c r="AO98" s="320">
        <f t="shared" si="30"/>
        <v>0</v>
      </c>
      <c r="AS98" s="240">
        <f>IF(Wycena!$D$6=2,(AA98+AB98+AC98+AD98+AE98+AG98+AH98+AI98+AJ98+AK98+AL98+AM98+AN98+AO98),IF(Wycena!$D$6=3,(AA98+AB98+AC98+AD98+AF98+AG98+AH98+AI98+AJ98+AK98+AL98+AM98+AN98+AO98),0))</f>
        <v>0</v>
      </c>
      <c r="AT98" s="240">
        <f t="shared" si="16"/>
        <v>19.187999999999999</v>
      </c>
    </row>
    <row r="99" spans="2:46" ht="15.75" thickBot="1">
      <c r="B99" s="243" t="s">
        <v>74</v>
      </c>
      <c r="C99" s="323" t="s">
        <v>1239</v>
      </c>
      <c r="D99" s="336">
        <f t="shared" si="17"/>
        <v>19.187999999999999</v>
      </c>
      <c r="E99" s="325">
        <v>1</v>
      </c>
      <c r="F99" s="272">
        <v>713</v>
      </c>
      <c r="G99" s="272">
        <v>596</v>
      </c>
      <c r="H99" s="271">
        <v>1</v>
      </c>
      <c r="I99" s="234">
        <f>IF(C99="PEŁNY",VLOOKUP(Wycena!$C$10,Wycena!$AA$2:$AC$60,3,0),IF(C99="SZUFLADA",VLOOKUP(Wycena!$C$10,Wycena!$AA$63:$AC$121,3,0),0))</f>
        <v>0</v>
      </c>
      <c r="J99" s="337" t="s">
        <v>1244</v>
      </c>
      <c r="K99" s="337"/>
      <c r="L99" s="328"/>
      <c r="M99"/>
      <c r="N99"/>
      <c r="O99"/>
      <c r="P99" s="234">
        <f>IF(J99="PEŁNY",VLOOKUP(Wycena!$C$10,Wycena!$AA$2:$AC$60,3,0),IF(J99="SZUFLADA",VLOOKUP(Wycena!$C$10,Wycena!$AA$63:$AC$121,3,0),0))</f>
        <v>0</v>
      </c>
      <c r="Q99" s="337" t="s">
        <v>1244</v>
      </c>
      <c r="R99" s="280"/>
      <c r="S99" s="329"/>
      <c r="T99"/>
      <c r="U99"/>
      <c r="V99"/>
      <c r="W99" s="234">
        <f>IF(Q99="PEŁNY",VLOOKUP(Wycena!$C$10,Wycena!$AA$2:$AC$60,3,0),IF(Q99="SZUFLADA",VLOOKUP(Wycena!$C$10,Wycena!$AA$63:$AC$121,3,0),0))</f>
        <v>0</v>
      </c>
      <c r="X99" s="239">
        <f>IF(Wycena!$D$6&gt;1,(('Wycena frontów MDF'!D99*'Wycena frontów MDF'!H99)+('Wycena frontów MDF'!K99*'Wycena frontów MDF'!O99)+('Wycena frontów MDF'!R99*'Wycena frontów MDF'!V99)),0)</f>
        <v>19.187999999999999</v>
      </c>
      <c r="Z99" s="230">
        <f t="shared" si="18"/>
        <v>0.42494799999999994</v>
      </c>
      <c r="AA99" s="230">
        <f t="shared" si="19"/>
        <v>0</v>
      </c>
      <c r="AB99" s="230">
        <f t="shared" si="20"/>
        <v>0</v>
      </c>
      <c r="AC99" s="230">
        <f t="shared" si="21"/>
        <v>0</v>
      </c>
      <c r="AD99" s="240">
        <f>IF(Wycena!$C$10="ALASKA z uchwytem",((15*'Wycena frontów MDF'!H99)+(15*'Wycena frontów MDF'!O99)+(15*'Wycena frontów MDF'!V99)),IF(Wycena!$C$10="Kanion z uchwytem",((15*'Wycena frontów MDF'!H99)+(15*'Wycena frontów MDF'!O99)+(15*'Wycena frontów MDF'!V99)),IF(Wycena!$C$10="Sparta z uchwytem",((15*'Wycena frontów MDF'!H99)+(15*'Wycena frontów MDF'!O99)+(15*'Wycena frontów MDF'!V99)),0)))</f>
        <v>0</v>
      </c>
      <c r="AE99" s="241">
        <f>IF(Wycena!$C$10="VEGAS",((50*H99)+(50*O99)+(50*V99)),0)</f>
        <v>0</v>
      </c>
      <c r="AF99" s="230">
        <v>0</v>
      </c>
      <c r="AG99" s="320">
        <f t="shared" si="22"/>
        <v>0</v>
      </c>
      <c r="AH99" s="320">
        <f t="shared" si="23"/>
        <v>0</v>
      </c>
      <c r="AI99" s="320">
        <f t="shared" si="24"/>
        <v>0</v>
      </c>
      <c r="AJ99" s="320">
        <f t="shared" si="25"/>
        <v>0</v>
      </c>
      <c r="AK99" s="320">
        <f t="shared" si="26"/>
        <v>0</v>
      </c>
      <c r="AL99" s="320">
        <f t="shared" si="27"/>
        <v>0</v>
      </c>
      <c r="AM99" s="320">
        <f t="shared" si="28"/>
        <v>0</v>
      </c>
      <c r="AN99" s="320">
        <f t="shared" si="29"/>
        <v>0</v>
      </c>
      <c r="AO99" s="320">
        <f t="shared" si="30"/>
        <v>0</v>
      </c>
      <c r="AS99" s="240">
        <f>IF(Wycena!$D$6=2,(AA99+AB99+AC99+AD99+AE99+AG99+AH99+AI99+AJ99+AK99+AL99+AM99+AN99+AO99),IF(Wycena!$D$6=3,(AA99+AB99+AC99+AD99+AF99+AG99+AH99+AI99+AJ99+AK99+AL99+AM99+AN99+AO99),0))</f>
        <v>0</v>
      </c>
      <c r="AT99" s="240">
        <f t="shared" si="16"/>
        <v>19.187999999999999</v>
      </c>
    </row>
    <row r="100" spans="2:46" ht="15.75" thickBot="1">
      <c r="B100" s="250" t="s">
        <v>75</v>
      </c>
      <c r="C100" s="322" t="s">
        <v>1238</v>
      </c>
      <c r="D100" s="302">
        <f t="shared" si="17"/>
        <v>16.7895</v>
      </c>
      <c r="E100" s="324">
        <v>2</v>
      </c>
      <c r="F100" s="272">
        <v>115</v>
      </c>
      <c r="G100" s="272">
        <v>596</v>
      </c>
      <c r="H100" s="271">
        <v>1</v>
      </c>
      <c r="I100" s="234">
        <f>IF(C100="PEŁNY",VLOOKUP(Wycena!$C$10,Wycena!$AA$2:$AC$60,3,0),IF(C100="SZUFLADA",VLOOKUP(Wycena!$C$10,Wycena!$AA$63:$AC$121,3,0),0))</f>
        <v>0</v>
      </c>
      <c r="J100" s="337" t="s">
        <v>1244</v>
      </c>
      <c r="K100" s="337"/>
      <c r="L100" s="328"/>
      <c r="M100"/>
      <c r="N100"/>
      <c r="O100"/>
      <c r="P100" s="234">
        <f>IF(J100="PEŁNY",VLOOKUP(Wycena!$C$10,Wycena!$AA$2:$AC$60,3,0),IF(J100="SZUFLADA",VLOOKUP(Wycena!$C$10,Wycena!$AA$63:$AC$121,3,0),0))</f>
        <v>0</v>
      </c>
      <c r="Q100" s="337" t="s">
        <v>1244</v>
      </c>
      <c r="R100" s="280"/>
      <c r="S100" s="329"/>
      <c r="T100"/>
      <c r="U100"/>
      <c r="V100"/>
      <c r="W100" s="234">
        <f>IF(Q100="PEŁNY",VLOOKUP(Wycena!$C$10,Wycena!$AA$2:$AC$60,3,0),IF(Q100="SZUFLADA",VLOOKUP(Wycena!$C$10,Wycena!$AA$63:$AC$121,3,0),0))</f>
        <v>0</v>
      </c>
      <c r="X100" s="239">
        <f>IF(Wycena!$D$6&gt;1,(('Wycena frontów MDF'!D100*'Wycena frontów MDF'!H100)+('Wycena frontów MDF'!K100*'Wycena frontów MDF'!O100)+('Wycena frontów MDF'!R100*'Wycena frontów MDF'!V100)),0)</f>
        <v>16.7895</v>
      </c>
      <c r="Z100" s="230">
        <f t="shared" si="18"/>
        <v>6.8540000000000004E-2</v>
      </c>
      <c r="AA100" s="230">
        <f t="shared" si="19"/>
        <v>0</v>
      </c>
      <c r="AB100" s="230">
        <f t="shared" si="20"/>
        <v>0</v>
      </c>
      <c r="AC100" s="230">
        <f t="shared" si="21"/>
        <v>0</v>
      </c>
      <c r="AD100" s="240">
        <f>IF(Wycena!$C$10="ALASKA z uchwytem",((15*'Wycena frontów MDF'!H100)+(15*'Wycena frontów MDF'!O100)+(15*'Wycena frontów MDF'!V100)),IF(Wycena!$C$10="Kanion z uchwytem",((15*'Wycena frontów MDF'!H100)+(15*'Wycena frontów MDF'!O100)+(15*'Wycena frontów MDF'!V100)),IF(Wycena!$C$10="Sparta z uchwytem",((15*'Wycena frontów MDF'!H100)+(15*'Wycena frontów MDF'!O100)+(15*'Wycena frontów MDF'!V100)),0)))</f>
        <v>0</v>
      </c>
      <c r="AE100" s="241">
        <f>IF(Wycena!$C$10="VEGAS",((50*H100)+(50*O100)+(50*V100)),0)</f>
        <v>0</v>
      </c>
      <c r="AF100" s="230">
        <v>0</v>
      </c>
      <c r="AG100" s="320">
        <f t="shared" si="22"/>
        <v>0</v>
      </c>
      <c r="AH100" s="320">
        <f t="shared" si="23"/>
        <v>0</v>
      </c>
      <c r="AI100" s="320">
        <f t="shared" si="24"/>
        <v>0</v>
      </c>
      <c r="AJ100" s="320">
        <f t="shared" si="25"/>
        <v>0</v>
      </c>
      <c r="AK100" s="320">
        <f t="shared" si="26"/>
        <v>0</v>
      </c>
      <c r="AL100" s="320">
        <f t="shared" si="27"/>
        <v>0</v>
      </c>
      <c r="AM100" s="320">
        <f t="shared" si="28"/>
        <v>0</v>
      </c>
      <c r="AN100" s="320">
        <f t="shared" si="29"/>
        <v>0</v>
      </c>
      <c r="AO100" s="320">
        <f t="shared" si="30"/>
        <v>0</v>
      </c>
      <c r="AS100" s="240">
        <f>IF(Wycena!$D$6=2,(AA100+AB100+AC100+AD100+AE100+AG100+AH100+AI100+AJ100+AK100+AL100+AM100+AN100+AO100),IF(Wycena!$D$6=3,(AA100+AB100+AC100+AD100+AF100+AG100+AH100+AI100+AJ100+AK100+AL100+AM100+AN100+AO100),0))</f>
        <v>0</v>
      </c>
      <c r="AT100" s="240">
        <f t="shared" si="16"/>
        <v>16.7895</v>
      </c>
    </row>
    <row r="101" spans="2:46" ht="15.75" thickBot="1">
      <c r="B101" s="250" t="s">
        <v>76</v>
      </c>
      <c r="C101" s="323" t="s">
        <v>1239</v>
      </c>
      <c r="D101" s="336">
        <f t="shared" si="17"/>
        <v>19.187999999999999</v>
      </c>
      <c r="E101" s="325">
        <v>1</v>
      </c>
      <c r="F101" s="272">
        <v>115</v>
      </c>
      <c r="G101" s="272">
        <v>596</v>
      </c>
      <c r="H101" s="271">
        <v>1</v>
      </c>
      <c r="I101" s="234">
        <f>IF(C101="PEŁNY",VLOOKUP(Wycena!$C$10,Wycena!$AA$2:$AC$60,3,0),IF(C101="SZUFLADA",VLOOKUP(Wycena!$C$10,Wycena!$AA$63:$AC$121,3,0),0))</f>
        <v>0</v>
      </c>
      <c r="J101" s="337" t="s">
        <v>1244</v>
      </c>
      <c r="K101" s="337"/>
      <c r="L101" s="328"/>
      <c r="M101"/>
      <c r="N101"/>
      <c r="O101"/>
      <c r="P101" s="234">
        <f>IF(J101="PEŁNY",VLOOKUP(Wycena!$C$10,Wycena!$AA$2:$AC$60,3,0),IF(J101="SZUFLADA",VLOOKUP(Wycena!$C$10,Wycena!$AA$63:$AC$121,3,0),0))</f>
        <v>0</v>
      </c>
      <c r="Q101" s="337" t="s">
        <v>1244</v>
      </c>
      <c r="R101" s="280"/>
      <c r="S101" s="329"/>
      <c r="T101"/>
      <c r="U101"/>
      <c r="V101"/>
      <c r="W101" s="234">
        <f>IF(Q101="PEŁNY",VLOOKUP(Wycena!$C$10,Wycena!$AA$2:$AC$60,3,0),IF(Q101="SZUFLADA",VLOOKUP(Wycena!$C$10,Wycena!$AA$63:$AC$121,3,0),0))</f>
        <v>0</v>
      </c>
      <c r="X101" s="239">
        <f>IF(Wycena!$D$6&gt;1,(('Wycena frontów MDF'!D101*'Wycena frontów MDF'!H101)+('Wycena frontów MDF'!K101*'Wycena frontów MDF'!O101)+('Wycena frontów MDF'!R101*'Wycena frontów MDF'!V101)),0)</f>
        <v>19.187999999999999</v>
      </c>
      <c r="Z101" s="230">
        <f t="shared" si="18"/>
        <v>6.8540000000000004E-2</v>
      </c>
      <c r="AA101" s="230">
        <f t="shared" si="19"/>
        <v>0</v>
      </c>
      <c r="AB101" s="230">
        <f t="shared" si="20"/>
        <v>0</v>
      </c>
      <c r="AC101" s="230">
        <f t="shared" si="21"/>
        <v>0</v>
      </c>
      <c r="AD101" s="240">
        <f>IF(Wycena!$C$10="ALASKA z uchwytem",((15*'Wycena frontów MDF'!H101)+(15*'Wycena frontów MDF'!O101)+(15*'Wycena frontów MDF'!V101)),IF(Wycena!$C$10="Kanion z uchwytem",((15*'Wycena frontów MDF'!H101)+(15*'Wycena frontów MDF'!O101)+(15*'Wycena frontów MDF'!V101)),IF(Wycena!$C$10="Sparta z uchwytem",((15*'Wycena frontów MDF'!H101)+(15*'Wycena frontów MDF'!O101)+(15*'Wycena frontów MDF'!V101)),0)))</f>
        <v>0</v>
      </c>
      <c r="AE101" s="241">
        <f>IF(Wycena!$C$10="VEGAS",((50*H101)+(50*O101)+(50*V101)),0)</f>
        <v>0</v>
      </c>
      <c r="AF101" s="230">
        <v>0</v>
      </c>
      <c r="AG101" s="320">
        <f t="shared" si="22"/>
        <v>0</v>
      </c>
      <c r="AH101" s="320">
        <f t="shared" si="23"/>
        <v>0</v>
      </c>
      <c r="AI101" s="320">
        <f t="shared" si="24"/>
        <v>0</v>
      </c>
      <c r="AJ101" s="320">
        <f t="shared" si="25"/>
        <v>0</v>
      </c>
      <c r="AK101" s="320">
        <f t="shared" si="26"/>
        <v>0</v>
      </c>
      <c r="AL101" s="320">
        <f t="shared" si="27"/>
        <v>0</v>
      </c>
      <c r="AM101" s="320">
        <f t="shared" si="28"/>
        <v>0</v>
      </c>
      <c r="AN101" s="320">
        <f t="shared" si="29"/>
        <v>0</v>
      </c>
      <c r="AO101" s="320">
        <f t="shared" si="30"/>
        <v>0</v>
      </c>
      <c r="AS101" s="240">
        <f>IF(Wycena!$D$6=2,(AA101+AB101+AC101+AD101+AE101+AG101+AH101+AI101+AJ101+AK101+AL101+AM101+AN101+AO101),IF(Wycena!$D$6=3,(AA101+AB101+AC101+AD101+AF101+AG101+AH101+AI101+AJ101+AK101+AL101+AM101+AN101+AO101),0))</f>
        <v>0</v>
      </c>
      <c r="AT101" s="240">
        <f t="shared" si="16"/>
        <v>19.187999999999999</v>
      </c>
    </row>
    <row r="102" spans="2:46" ht="15.75" thickBot="1">
      <c r="B102" s="251" t="s">
        <v>77</v>
      </c>
      <c r="C102" s="322" t="s">
        <v>1238</v>
      </c>
      <c r="D102" s="302">
        <f t="shared" si="17"/>
        <v>16.7895</v>
      </c>
      <c r="E102" s="324">
        <v>2</v>
      </c>
      <c r="F102" s="272">
        <v>713</v>
      </c>
      <c r="G102" s="272">
        <v>296</v>
      </c>
      <c r="H102" s="271">
        <v>2</v>
      </c>
      <c r="I102" s="234">
        <f>IF(C102="PEŁNY",VLOOKUP(Wycena!$C$10,Wycena!$AA$2:$AC$60,3,0),IF(C102="SZUFLADA",VLOOKUP(Wycena!$C$10,Wycena!$AA$63:$AC$121,3,0),0))</f>
        <v>0</v>
      </c>
      <c r="J102" s="337" t="s">
        <v>1244</v>
      </c>
      <c r="K102" s="337"/>
      <c r="L102" s="328"/>
      <c r="M102"/>
      <c r="N102"/>
      <c r="O102"/>
      <c r="P102" s="234">
        <f>IF(J102="PEŁNY",VLOOKUP(Wycena!$C$10,Wycena!$AA$2:$AC$60,3,0),IF(J102="SZUFLADA",VLOOKUP(Wycena!$C$10,Wycena!$AA$63:$AC$121,3,0),0))</f>
        <v>0</v>
      </c>
      <c r="Q102" s="337" t="s">
        <v>1244</v>
      </c>
      <c r="R102" s="280"/>
      <c r="S102" s="329"/>
      <c r="T102"/>
      <c r="U102"/>
      <c r="V102"/>
      <c r="W102" s="234">
        <f>IF(Q102="PEŁNY",VLOOKUP(Wycena!$C$10,Wycena!$AA$2:$AC$60,3,0),IF(Q102="SZUFLADA",VLOOKUP(Wycena!$C$10,Wycena!$AA$63:$AC$121,3,0),0))</f>
        <v>0</v>
      </c>
      <c r="X102" s="239">
        <f>IF(Wycena!$D$6&gt;1,(('Wycena frontów MDF'!D102*'Wycena frontów MDF'!H102)+('Wycena frontów MDF'!K102*'Wycena frontów MDF'!O102)+('Wycena frontów MDF'!R102*'Wycena frontów MDF'!V102)),0)</f>
        <v>33.579000000000001</v>
      </c>
      <c r="Z102" s="230">
        <f t="shared" si="18"/>
        <v>0.42209599999999997</v>
      </c>
      <c r="AA102" s="230">
        <f t="shared" si="19"/>
        <v>0</v>
      </c>
      <c r="AB102" s="230">
        <f t="shared" si="20"/>
        <v>0</v>
      </c>
      <c r="AC102" s="230">
        <f t="shared" si="21"/>
        <v>0</v>
      </c>
      <c r="AD102" s="240">
        <f>IF(Wycena!$C$10="ALASKA z uchwytem",((15*'Wycena frontów MDF'!H102)+(15*'Wycena frontów MDF'!O102)+(15*'Wycena frontów MDF'!V102)),IF(Wycena!$C$10="Kanion z uchwytem",((15*'Wycena frontów MDF'!H102)+(15*'Wycena frontów MDF'!O102)+(15*'Wycena frontów MDF'!V102)),IF(Wycena!$C$10="Sparta z uchwytem",((15*'Wycena frontów MDF'!H102)+(15*'Wycena frontów MDF'!O102)+(15*'Wycena frontów MDF'!V102)),0)))</f>
        <v>0</v>
      </c>
      <c r="AE102" s="241">
        <f>IF(Wycena!$C$10="VEGAS",((50*H102)+(50*O102)+(50*V102)),0)</f>
        <v>0</v>
      </c>
      <c r="AF102" s="230">
        <v>0</v>
      </c>
      <c r="AG102" s="320">
        <f t="shared" si="22"/>
        <v>0</v>
      </c>
      <c r="AH102" s="320">
        <f t="shared" si="23"/>
        <v>0</v>
      </c>
      <c r="AI102" s="320">
        <f t="shared" si="24"/>
        <v>0</v>
      </c>
      <c r="AJ102" s="320">
        <f t="shared" si="25"/>
        <v>0</v>
      </c>
      <c r="AK102" s="320">
        <f t="shared" si="26"/>
        <v>0</v>
      </c>
      <c r="AL102" s="320">
        <f t="shared" si="27"/>
        <v>0</v>
      </c>
      <c r="AM102" s="320">
        <f t="shared" si="28"/>
        <v>0</v>
      </c>
      <c r="AN102" s="320">
        <f t="shared" si="29"/>
        <v>0</v>
      </c>
      <c r="AO102" s="320">
        <f t="shared" si="30"/>
        <v>0</v>
      </c>
      <c r="AS102" s="240">
        <f>IF(Wycena!$D$6=2,(AA102+AB102+AC102+AD102+AE102+AG102+AH102+AI102+AJ102+AK102+AL102+AM102+AN102+AO102),IF(Wycena!$D$6=3,(AA102+AB102+AC102+AD102+AF102+AG102+AH102+AI102+AJ102+AK102+AL102+AM102+AN102+AO102),0))</f>
        <v>0</v>
      </c>
      <c r="AT102" s="240">
        <f t="shared" si="16"/>
        <v>33.579000000000001</v>
      </c>
    </row>
    <row r="103" spans="2:46" ht="15.75" thickBot="1">
      <c r="B103" s="251" t="s">
        <v>78</v>
      </c>
      <c r="C103" s="322" t="s">
        <v>1238</v>
      </c>
      <c r="D103" s="302">
        <f t="shared" si="17"/>
        <v>16.7895</v>
      </c>
      <c r="E103" s="324">
        <v>2</v>
      </c>
      <c r="F103" s="272">
        <v>713</v>
      </c>
      <c r="G103" s="272">
        <v>346</v>
      </c>
      <c r="H103" s="271">
        <v>2</v>
      </c>
      <c r="I103" s="234">
        <f>IF(C103="PEŁNY",VLOOKUP(Wycena!$C$10,Wycena!$AA$2:$AC$60,3,0),IF(C103="SZUFLADA",VLOOKUP(Wycena!$C$10,Wycena!$AA$63:$AC$121,3,0),0))</f>
        <v>0</v>
      </c>
      <c r="J103" s="337" t="s">
        <v>1244</v>
      </c>
      <c r="K103" s="337"/>
      <c r="L103" s="328"/>
      <c r="M103"/>
      <c r="N103"/>
      <c r="O103"/>
      <c r="P103" s="234">
        <f>IF(J103="PEŁNY",VLOOKUP(Wycena!$C$10,Wycena!$AA$2:$AC$60,3,0),IF(J103="SZUFLADA",VLOOKUP(Wycena!$C$10,Wycena!$AA$63:$AC$121,3,0),0))</f>
        <v>0</v>
      </c>
      <c r="Q103" s="337" t="s">
        <v>1244</v>
      </c>
      <c r="R103" s="280"/>
      <c r="S103" s="329"/>
      <c r="T103"/>
      <c r="U103"/>
      <c r="V103"/>
      <c r="W103" s="234">
        <f>IF(Q103="PEŁNY",VLOOKUP(Wycena!$C$10,Wycena!$AA$2:$AC$60,3,0),IF(Q103="SZUFLADA",VLOOKUP(Wycena!$C$10,Wycena!$AA$63:$AC$121,3,0),0))</f>
        <v>0</v>
      </c>
      <c r="X103" s="239">
        <f>IF(Wycena!$D$6&gt;1,(('Wycena frontów MDF'!D103*'Wycena frontów MDF'!H103)+('Wycena frontów MDF'!K103*'Wycena frontów MDF'!O103)+('Wycena frontów MDF'!R103*'Wycena frontów MDF'!V103)),0)</f>
        <v>33.579000000000001</v>
      </c>
      <c r="Z103" s="230">
        <f t="shared" si="18"/>
        <v>0.49339599999999995</v>
      </c>
      <c r="AA103" s="230">
        <f t="shared" si="19"/>
        <v>0</v>
      </c>
      <c r="AB103" s="230">
        <f t="shared" si="20"/>
        <v>0</v>
      </c>
      <c r="AC103" s="230">
        <f t="shared" si="21"/>
        <v>0</v>
      </c>
      <c r="AD103" s="240">
        <f>IF(Wycena!$C$10="ALASKA z uchwytem",((15*'Wycena frontów MDF'!H103)+(15*'Wycena frontów MDF'!O103)+(15*'Wycena frontów MDF'!V103)),IF(Wycena!$C$10="Kanion z uchwytem",((15*'Wycena frontów MDF'!H103)+(15*'Wycena frontów MDF'!O103)+(15*'Wycena frontów MDF'!V103)),IF(Wycena!$C$10="Sparta z uchwytem",((15*'Wycena frontów MDF'!H103)+(15*'Wycena frontów MDF'!O103)+(15*'Wycena frontów MDF'!V103)),0)))</f>
        <v>0</v>
      </c>
      <c r="AE103" s="241">
        <f>IF(Wycena!$C$10="VEGAS",((50*H103)+(50*O103)+(50*V103)),0)</f>
        <v>0</v>
      </c>
      <c r="AF103" s="230">
        <v>0</v>
      </c>
      <c r="AG103" s="320">
        <f t="shared" si="22"/>
        <v>0</v>
      </c>
      <c r="AH103" s="320">
        <f t="shared" si="23"/>
        <v>0</v>
      </c>
      <c r="AI103" s="320">
        <f t="shared" si="24"/>
        <v>0</v>
      </c>
      <c r="AJ103" s="320">
        <f t="shared" si="25"/>
        <v>0</v>
      </c>
      <c r="AK103" s="320">
        <f t="shared" si="26"/>
        <v>0</v>
      </c>
      <c r="AL103" s="320">
        <f t="shared" si="27"/>
        <v>0</v>
      </c>
      <c r="AM103" s="320">
        <f t="shared" si="28"/>
        <v>0</v>
      </c>
      <c r="AN103" s="320">
        <f t="shared" si="29"/>
        <v>0</v>
      </c>
      <c r="AO103" s="320">
        <f t="shared" si="30"/>
        <v>0</v>
      </c>
      <c r="AS103" s="240">
        <f>IF(Wycena!$D$6=2,(AA103+AB103+AC103+AD103+AE103+AG103+AH103+AI103+AJ103+AK103+AL103+AM103+AN103+AO103),IF(Wycena!$D$6=3,(AA103+AB103+AC103+AD103+AF103+AG103+AH103+AI103+AJ103+AK103+AL103+AM103+AN103+AO103),0))</f>
        <v>0</v>
      </c>
      <c r="AT103" s="240">
        <f t="shared" si="16"/>
        <v>33.579000000000001</v>
      </c>
    </row>
    <row r="104" spans="2:46" ht="15.75" thickBot="1">
      <c r="B104" s="251" t="s">
        <v>79</v>
      </c>
      <c r="C104" s="322" t="s">
        <v>1238</v>
      </c>
      <c r="D104" s="302">
        <f t="shared" si="17"/>
        <v>16.7895</v>
      </c>
      <c r="E104" s="324">
        <v>2</v>
      </c>
      <c r="F104" s="272">
        <v>713</v>
      </c>
      <c r="G104" s="272">
        <v>396</v>
      </c>
      <c r="H104" s="271">
        <v>2</v>
      </c>
      <c r="I104" s="234">
        <f>IF(C104="PEŁNY",VLOOKUP(Wycena!$C$10,Wycena!$AA$2:$AC$60,3,0),IF(C104="SZUFLADA",VLOOKUP(Wycena!$C$10,Wycena!$AA$63:$AC$121,3,0),0))</f>
        <v>0</v>
      </c>
      <c r="J104" s="337" t="s">
        <v>1244</v>
      </c>
      <c r="K104" s="337"/>
      <c r="L104" s="328"/>
      <c r="M104"/>
      <c r="N104"/>
      <c r="O104"/>
      <c r="P104" s="234">
        <f>IF(J104="PEŁNY",VLOOKUP(Wycena!$C$10,Wycena!$AA$2:$AC$60,3,0),IF(J104="SZUFLADA",VLOOKUP(Wycena!$C$10,Wycena!$AA$63:$AC$121,3,0),0))</f>
        <v>0</v>
      </c>
      <c r="Q104" s="337" t="s">
        <v>1244</v>
      </c>
      <c r="R104" s="280"/>
      <c r="S104" s="329"/>
      <c r="T104"/>
      <c r="U104"/>
      <c r="V104"/>
      <c r="W104" s="234">
        <f>IF(Q104="PEŁNY",VLOOKUP(Wycena!$C$10,Wycena!$AA$2:$AC$60,3,0),IF(Q104="SZUFLADA",VLOOKUP(Wycena!$C$10,Wycena!$AA$63:$AC$121,3,0),0))</f>
        <v>0</v>
      </c>
      <c r="X104" s="239">
        <f>IF(Wycena!$D$6&gt;1,(('Wycena frontów MDF'!D104*'Wycena frontów MDF'!H104)+('Wycena frontów MDF'!K104*'Wycena frontów MDF'!O104)+('Wycena frontów MDF'!R104*'Wycena frontów MDF'!V104)),0)</f>
        <v>33.579000000000001</v>
      </c>
      <c r="Z104" s="230">
        <f t="shared" si="18"/>
        <v>0.56469599999999998</v>
      </c>
      <c r="AA104" s="230">
        <f t="shared" si="19"/>
        <v>0</v>
      </c>
      <c r="AB104" s="230">
        <f t="shared" si="20"/>
        <v>0</v>
      </c>
      <c r="AC104" s="230">
        <f t="shared" si="21"/>
        <v>0</v>
      </c>
      <c r="AD104" s="240">
        <f>IF(Wycena!$C$10="ALASKA z uchwytem",((15*'Wycena frontów MDF'!H104)+(15*'Wycena frontów MDF'!O104)+(15*'Wycena frontów MDF'!V104)),IF(Wycena!$C$10="Kanion z uchwytem",((15*'Wycena frontów MDF'!H104)+(15*'Wycena frontów MDF'!O104)+(15*'Wycena frontów MDF'!V104)),IF(Wycena!$C$10="Sparta z uchwytem",((15*'Wycena frontów MDF'!H104)+(15*'Wycena frontów MDF'!O104)+(15*'Wycena frontów MDF'!V104)),0)))</f>
        <v>0</v>
      </c>
      <c r="AE104" s="241">
        <f>IF(Wycena!$C$10="VEGAS",((50*H104)+(50*O104)+(50*V104)),0)</f>
        <v>0</v>
      </c>
      <c r="AF104" s="230">
        <v>0</v>
      </c>
      <c r="AG104" s="320">
        <f t="shared" si="22"/>
        <v>0</v>
      </c>
      <c r="AH104" s="320">
        <f t="shared" si="23"/>
        <v>0</v>
      </c>
      <c r="AI104" s="320">
        <f t="shared" si="24"/>
        <v>0</v>
      </c>
      <c r="AJ104" s="320">
        <f t="shared" si="25"/>
        <v>0</v>
      </c>
      <c r="AK104" s="320">
        <f t="shared" si="26"/>
        <v>0</v>
      </c>
      <c r="AL104" s="320">
        <f t="shared" si="27"/>
        <v>0</v>
      </c>
      <c r="AM104" s="320">
        <f t="shared" si="28"/>
        <v>0</v>
      </c>
      <c r="AN104" s="320">
        <f t="shared" si="29"/>
        <v>0</v>
      </c>
      <c r="AO104" s="320">
        <f t="shared" si="30"/>
        <v>0</v>
      </c>
      <c r="AS104" s="240">
        <f>IF(Wycena!$D$6=2,(AA104+AB104+AC104+AD104+AE104+AG104+AH104+AI104+AJ104+AK104+AL104+AM104+AN104+AO104),IF(Wycena!$D$6=3,(AA104+AB104+AC104+AD104+AF104+AG104+AH104+AI104+AJ104+AK104+AL104+AM104+AN104+AO104),0))</f>
        <v>0</v>
      </c>
      <c r="AT104" s="240">
        <f t="shared" si="16"/>
        <v>33.579000000000001</v>
      </c>
    </row>
    <row r="105" spans="2:46" ht="15.75" thickBot="1">
      <c r="B105" s="251" t="s">
        <v>80</v>
      </c>
      <c r="C105" s="322" t="s">
        <v>1238</v>
      </c>
      <c r="D105" s="302">
        <f t="shared" si="17"/>
        <v>16.7895</v>
      </c>
      <c r="E105" s="324">
        <v>2</v>
      </c>
      <c r="F105" s="272">
        <v>713</v>
      </c>
      <c r="G105" s="272">
        <v>446</v>
      </c>
      <c r="H105" s="271">
        <v>2</v>
      </c>
      <c r="I105" s="234">
        <f>IF(C105="PEŁNY",VLOOKUP(Wycena!$C$10,Wycena!$AA$2:$AC$60,3,0),IF(C105="SZUFLADA",VLOOKUP(Wycena!$C$10,Wycena!$AA$63:$AC$121,3,0),0))</f>
        <v>0</v>
      </c>
      <c r="J105" s="337" t="s">
        <v>1244</v>
      </c>
      <c r="K105" s="337"/>
      <c r="L105" s="328"/>
      <c r="M105"/>
      <c r="N105"/>
      <c r="O105"/>
      <c r="P105" s="234">
        <f>IF(J105="PEŁNY",VLOOKUP(Wycena!$C$10,Wycena!$AA$2:$AC$60,3,0),IF(J105="SZUFLADA",VLOOKUP(Wycena!$C$10,Wycena!$AA$63:$AC$121,3,0),0))</f>
        <v>0</v>
      </c>
      <c r="Q105" s="337" t="s">
        <v>1244</v>
      </c>
      <c r="R105" s="280"/>
      <c r="S105" s="329"/>
      <c r="T105"/>
      <c r="U105"/>
      <c r="V105"/>
      <c r="W105" s="234">
        <f>IF(Q105="PEŁNY",VLOOKUP(Wycena!$C$10,Wycena!$AA$2:$AC$60,3,0),IF(Q105="SZUFLADA",VLOOKUP(Wycena!$C$10,Wycena!$AA$63:$AC$121,3,0),0))</f>
        <v>0</v>
      </c>
      <c r="X105" s="239">
        <f>IF(Wycena!$D$6&gt;1,(('Wycena frontów MDF'!D105*'Wycena frontów MDF'!H105)+('Wycena frontów MDF'!K105*'Wycena frontów MDF'!O105)+('Wycena frontów MDF'!R105*'Wycena frontów MDF'!V105)),0)</f>
        <v>33.579000000000001</v>
      </c>
      <c r="Z105" s="230">
        <f t="shared" si="18"/>
        <v>0.63599600000000001</v>
      </c>
      <c r="AA105" s="230">
        <f t="shared" si="19"/>
        <v>0</v>
      </c>
      <c r="AB105" s="230">
        <f t="shared" si="20"/>
        <v>0</v>
      </c>
      <c r="AC105" s="230">
        <f t="shared" si="21"/>
        <v>0</v>
      </c>
      <c r="AD105" s="240">
        <f>IF(Wycena!$C$10="ALASKA z uchwytem",((15*'Wycena frontów MDF'!H105)+(15*'Wycena frontów MDF'!O105)+(15*'Wycena frontów MDF'!V105)),IF(Wycena!$C$10="Kanion z uchwytem",((15*'Wycena frontów MDF'!H105)+(15*'Wycena frontów MDF'!O105)+(15*'Wycena frontów MDF'!V105)),IF(Wycena!$C$10="Sparta z uchwytem",((15*'Wycena frontów MDF'!H105)+(15*'Wycena frontów MDF'!O105)+(15*'Wycena frontów MDF'!V105)),0)))</f>
        <v>0</v>
      </c>
      <c r="AE105" s="241">
        <f>IF(Wycena!$C$10="VEGAS",((50*H105)+(50*O105)+(50*V105)),0)</f>
        <v>0</v>
      </c>
      <c r="AF105" s="230">
        <v>0</v>
      </c>
      <c r="AG105" s="320">
        <f t="shared" si="22"/>
        <v>0</v>
      </c>
      <c r="AH105" s="320">
        <f t="shared" si="23"/>
        <v>0</v>
      </c>
      <c r="AI105" s="320">
        <f t="shared" si="24"/>
        <v>0</v>
      </c>
      <c r="AJ105" s="320">
        <f t="shared" si="25"/>
        <v>0</v>
      </c>
      <c r="AK105" s="320">
        <f t="shared" si="26"/>
        <v>0</v>
      </c>
      <c r="AL105" s="320">
        <f t="shared" si="27"/>
        <v>0</v>
      </c>
      <c r="AM105" s="320">
        <f t="shared" si="28"/>
        <v>0</v>
      </c>
      <c r="AN105" s="320">
        <f t="shared" si="29"/>
        <v>0</v>
      </c>
      <c r="AO105" s="320">
        <f t="shared" si="30"/>
        <v>0</v>
      </c>
      <c r="AS105" s="240">
        <f>IF(Wycena!$D$6=2,(AA105+AB105+AC105+AD105+AE105+AG105+AH105+AI105+AJ105+AK105+AL105+AM105+AN105+AO105),IF(Wycena!$D$6=3,(AA105+AB105+AC105+AD105+AF105+AG105+AH105+AI105+AJ105+AK105+AL105+AM105+AN105+AO105),0))</f>
        <v>0</v>
      </c>
      <c r="AT105" s="240">
        <f t="shared" si="16"/>
        <v>33.579000000000001</v>
      </c>
    </row>
    <row r="106" spans="2:46" ht="15.75" thickBot="1">
      <c r="B106" s="252" t="s">
        <v>81</v>
      </c>
      <c r="C106" s="323" t="s">
        <v>1239</v>
      </c>
      <c r="D106" s="336">
        <f t="shared" si="17"/>
        <v>19.187999999999999</v>
      </c>
      <c r="E106" s="325">
        <v>1</v>
      </c>
      <c r="F106" s="276">
        <v>140</v>
      </c>
      <c r="G106" s="276">
        <v>596</v>
      </c>
      <c r="H106" s="276">
        <v>1</v>
      </c>
      <c r="I106" s="234">
        <f>IF(C106="PEŁNY",VLOOKUP(Wycena!$C$10,Wycena!$AA$2:$AC$60,3,0),IF(C106="SZUFLADA",VLOOKUP(Wycena!$C$10,Wycena!$AA$63:$AC$121,3,0),0))</f>
        <v>0</v>
      </c>
      <c r="J106" s="322" t="s">
        <v>1238</v>
      </c>
      <c r="K106" s="302">
        <f t="shared" ref="K106:K148" si="31">IF(J106="PEŁNY",$G$2*L106, IF(J106="SZUFLADA",$K$2*L106,0))</f>
        <v>16.7895</v>
      </c>
      <c r="L106" s="324">
        <v>2</v>
      </c>
      <c r="M106" s="276">
        <v>570</v>
      </c>
      <c r="N106" s="276">
        <v>296</v>
      </c>
      <c r="O106" s="276">
        <v>2</v>
      </c>
      <c r="P106" s="234">
        <f>IF(J106="PEŁNY",VLOOKUP(Wycena!$C$10,Wycena!$AA$2:$AC$60,3,0),IF(J106="SZUFLADA",VLOOKUP(Wycena!$C$10,Wycena!$AA$63:$AC$121,3,0),0))</f>
        <v>0</v>
      </c>
      <c r="Q106" s="337" t="s">
        <v>1244</v>
      </c>
      <c r="R106" s="276"/>
      <c r="S106" s="331"/>
      <c r="T106" s="276"/>
      <c r="U106" s="276"/>
      <c r="V106" s="276"/>
      <c r="W106" s="234">
        <f>IF(Q106="PEŁNY",VLOOKUP(Wycena!$C$10,Wycena!$AA$2:$AC$60,3,0),IF(Q106="SZUFLADA",VLOOKUP(Wycena!$C$10,Wycena!$AA$63:$AC$121,3,0),0))</f>
        <v>0</v>
      </c>
      <c r="X106" s="239">
        <f>IF(Wycena!$D$6&gt;1,(('Wycena frontów MDF'!D106*'Wycena frontów MDF'!H106)+('Wycena frontów MDF'!K106*'Wycena frontów MDF'!O106)+('Wycena frontów MDF'!R106*'Wycena frontów MDF'!V106)),0)</f>
        <v>52.766999999999996</v>
      </c>
      <c r="Z106" s="230">
        <f t="shared" si="18"/>
        <v>0.42087999999999998</v>
      </c>
      <c r="AA106" s="230">
        <f t="shared" si="19"/>
        <v>0</v>
      </c>
      <c r="AB106" s="230">
        <f t="shared" si="20"/>
        <v>0</v>
      </c>
      <c r="AC106" s="230">
        <f t="shared" si="21"/>
        <v>0</v>
      </c>
      <c r="AD106" s="240">
        <f>IF(Wycena!$C$10="ALASKA z uchwytem",((15*'Wycena frontów MDF'!H106)+(15*'Wycena frontów MDF'!O106)+(15*'Wycena frontów MDF'!V106)),IF(Wycena!$C$10="Kanion z uchwytem",((15*'Wycena frontów MDF'!H106)+(15*'Wycena frontów MDF'!O106)+(15*'Wycena frontów MDF'!V106)),IF(Wycena!$C$10="Sparta z uchwytem",((15*'Wycena frontów MDF'!H106)+(15*'Wycena frontów MDF'!O106)+(15*'Wycena frontów MDF'!V106)),0)))</f>
        <v>0</v>
      </c>
      <c r="AE106" s="241">
        <f>IF(Wycena!$C$10="VEGAS",((50*H106)+(50*O106)+(50*V106)),0)</f>
        <v>0</v>
      </c>
      <c r="AF106" s="230">
        <v>0</v>
      </c>
      <c r="AG106" s="320">
        <f t="shared" si="22"/>
        <v>0</v>
      </c>
      <c r="AH106" s="320">
        <f t="shared" si="23"/>
        <v>0</v>
      </c>
      <c r="AI106" s="320">
        <f t="shared" si="24"/>
        <v>0</v>
      </c>
      <c r="AJ106" s="320">
        <f t="shared" si="25"/>
        <v>0</v>
      </c>
      <c r="AK106" s="320">
        <f t="shared" si="26"/>
        <v>0</v>
      </c>
      <c r="AL106" s="320">
        <f t="shared" si="27"/>
        <v>0</v>
      </c>
      <c r="AM106" s="320">
        <f t="shared" si="28"/>
        <v>0</v>
      </c>
      <c r="AN106" s="320">
        <f t="shared" si="29"/>
        <v>0</v>
      </c>
      <c r="AO106" s="320">
        <f t="shared" si="30"/>
        <v>0</v>
      </c>
      <c r="AS106" s="240">
        <f>IF(Wycena!$D$6=2,(AA106+AB106+AC106+AD106+AE106+AG106+AH106+AI106+AJ106+AK106+AL106+AM106+AN106+AO106),IF(Wycena!$D$6=3,(AA106+AB106+AC106+AD106+AF106+AG106+AH106+AI106+AJ106+AK106+AL106+AM106+AN106+AO106),0))</f>
        <v>0</v>
      </c>
      <c r="AT106" s="240">
        <f t="shared" si="16"/>
        <v>52.766999999999996</v>
      </c>
    </row>
    <row r="107" spans="2:46" ht="15.75" thickBot="1">
      <c r="B107" s="252" t="s">
        <v>82</v>
      </c>
      <c r="C107" s="323" t="s">
        <v>1239</v>
      </c>
      <c r="D107" s="336">
        <f t="shared" si="17"/>
        <v>19.187999999999999</v>
      </c>
      <c r="E107" s="325">
        <v>1</v>
      </c>
      <c r="F107" s="276">
        <v>140</v>
      </c>
      <c r="G107" s="276">
        <v>696</v>
      </c>
      <c r="H107" s="276">
        <v>1</v>
      </c>
      <c r="I107" s="234">
        <f>IF(C107="PEŁNY",VLOOKUP(Wycena!$C$10,Wycena!$AA$2:$AC$60,3,0),IF(C107="SZUFLADA",VLOOKUP(Wycena!$C$10,Wycena!$AA$63:$AC$121,3,0),0))</f>
        <v>0</v>
      </c>
      <c r="J107" s="322" t="s">
        <v>1238</v>
      </c>
      <c r="K107" s="302">
        <f t="shared" si="31"/>
        <v>16.7895</v>
      </c>
      <c r="L107" s="324">
        <v>2</v>
      </c>
      <c r="M107" s="276">
        <v>570</v>
      </c>
      <c r="N107" s="276">
        <v>346</v>
      </c>
      <c r="O107" s="276">
        <v>2</v>
      </c>
      <c r="P107" s="234">
        <f>IF(J107="PEŁNY",VLOOKUP(Wycena!$C$10,Wycena!$AA$2:$AC$60,3,0),IF(J107="SZUFLADA",VLOOKUP(Wycena!$C$10,Wycena!$AA$63:$AC$121,3,0),0))</f>
        <v>0</v>
      </c>
      <c r="Q107" s="337" t="s">
        <v>1244</v>
      </c>
      <c r="R107" s="276"/>
      <c r="S107" s="331"/>
      <c r="T107" s="276"/>
      <c r="U107" s="276"/>
      <c r="V107" s="276"/>
      <c r="W107" s="234">
        <f>IF(Q107="PEŁNY",VLOOKUP(Wycena!$C$10,Wycena!$AA$2:$AC$60,3,0),IF(Q107="SZUFLADA",VLOOKUP(Wycena!$C$10,Wycena!$AA$63:$AC$121,3,0),0))</f>
        <v>0</v>
      </c>
      <c r="X107" s="239">
        <f>IF(Wycena!$D$6&gt;1,(('Wycena frontów MDF'!D107*'Wycena frontów MDF'!H107)+('Wycena frontów MDF'!K107*'Wycena frontów MDF'!O107)+('Wycena frontów MDF'!R107*'Wycena frontów MDF'!V107)),0)</f>
        <v>52.766999999999996</v>
      </c>
      <c r="Z107" s="230">
        <f t="shared" si="18"/>
        <v>0.49187999999999998</v>
      </c>
      <c r="AA107" s="230">
        <f t="shared" si="19"/>
        <v>0</v>
      </c>
      <c r="AB107" s="230">
        <f t="shared" si="20"/>
        <v>0</v>
      </c>
      <c r="AC107" s="230">
        <f t="shared" si="21"/>
        <v>0</v>
      </c>
      <c r="AD107" s="240">
        <f>IF(Wycena!$C$10="ALASKA z uchwytem",((15*'Wycena frontów MDF'!H107)+(15*'Wycena frontów MDF'!O107)+(15*'Wycena frontów MDF'!V107)),IF(Wycena!$C$10="Kanion z uchwytem",((15*'Wycena frontów MDF'!H107)+(15*'Wycena frontów MDF'!O107)+(15*'Wycena frontów MDF'!V107)),IF(Wycena!$C$10="Sparta z uchwytem",((15*'Wycena frontów MDF'!H107)+(15*'Wycena frontów MDF'!O107)+(15*'Wycena frontów MDF'!V107)),0)))</f>
        <v>0</v>
      </c>
      <c r="AE107" s="241">
        <f>IF(Wycena!$C$10="VEGAS",((50*H107)+(50*O107)+(50*V107)),0)</f>
        <v>0</v>
      </c>
      <c r="AF107" s="230">
        <v>0</v>
      </c>
      <c r="AG107" s="320">
        <f t="shared" si="22"/>
        <v>0</v>
      </c>
      <c r="AH107" s="320">
        <f t="shared" si="23"/>
        <v>0</v>
      </c>
      <c r="AI107" s="320">
        <f t="shared" si="24"/>
        <v>0</v>
      </c>
      <c r="AJ107" s="320">
        <f t="shared" si="25"/>
        <v>0</v>
      </c>
      <c r="AK107" s="320">
        <f t="shared" si="26"/>
        <v>0</v>
      </c>
      <c r="AL107" s="320">
        <f t="shared" si="27"/>
        <v>0</v>
      </c>
      <c r="AM107" s="320">
        <f t="shared" si="28"/>
        <v>0</v>
      </c>
      <c r="AN107" s="320">
        <f t="shared" si="29"/>
        <v>0</v>
      </c>
      <c r="AO107" s="320">
        <f t="shared" si="30"/>
        <v>0</v>
      </c>
      <c r="AS107" s="240">
        <f>IF(Wycena!$D$6=2,(AA107+AB107+AC107+AD107+AE107+AG107+AH107+AI107+AJ107+AK107+AL107+AM107+AN107+AO107),IF(Wycena!$D$6=3,(AA107+AB107+AC107+AD107+AF107+AG107+AH107+AI107+AJ107+AK107+AL107+AM107+AN107+AO107),0))</f>
        <v>0</v>
      </c>
      <c r="AT107" s="240">
        <f t="shared" si="16"/>
        <v>52.766999999999996</v>
      </c>
    </row>
    <row r="108" spans="2:46" ht="15.75" thickBot="1">
      <c r="B108" s="252" t="s">
        <v>83</v>
      </c>
      <c r="C108" s="323" t="s">
        <v>1239</v>
      </c>
      <c r="D108" s="336">
        <f t="shared" si="17"/>
        <v>19.187999999999999</v>
      </c>
      <c r="E108" s="325">
        <v>1</v>
      </c>
      <c r="F108" s="276">
        <v>140</v>
      </c>
      <c r="G108" s="276">
        <v>796</v>
      </c>
      <c r="H108" s="276">
        <v>1</v>
      </c>
      <c r="I108" s="234">
        <f>IF(C108="PEŁNY",VLOOKUP(Wycena!$C$10,Wycena!$AA$2:$AC$60,3,0),IF(C108="SZUFLADA",VLOOKUP(Wycena!$C$10,Wycena!$AA$63:$AC$121,3,0),0))</f>
        <v>0</v>
      </c>
      <c r="J108" s="322" t="s">
        <v>1238</v>
      </c>
      <c r="K108" s="302">
        <f t="shared" si="31"/>
        <v>16.7895</v>
      </c>
      <c r="L108" s="324">
        <v>2</v>
      </c>
      <c r="M108" s="276">
        <v>570</v>
      </c>
      <c r="N108" s="276">
        <v>396</v>
      </c>
      <c r="O108" s="276">
        <v>2</v>
      </c>
      <c r="P108" s="234">
        <f>IF(J108="PEŁNY",VLOOKUP(Wycena!$C$10,Wycena!$AA$2:$AC$60,3,0),IF(J108="SZUFLADA",VLOOKUP(Wycena!$C$10,Wycena!$AA$63:$AC$121,3,0),0))</f>
        <v>0</v>
      </c>
      <c r="Q108" s="337" t="s">
        <v>1244</v>
      </c>
      <c r="R108" s="276"/>
      <c r="S108" s="331"/>
      <c r="T108" s="276"/>
      <c r="U108" s="276"/>
      <c r="V108" s="276"/>
      <c r="W108" s="234">
        <f>IF(Q108="PEŁNY",VLOOKUP(Wycena!$C$10,Wycena!$AA$2:$AC$60,3,0),IF(Q108="SZUFLADA",VLOOKUP(Wycena!$C$10,Wycena!$AA$63:$AC$121,3,0),0))</f>
        <v>0</v>
      </c>
      <c r="X108" s="239">
        <f>IF(Wycena!$D$6&gt;1,(('Wycena frontów MDF'!D108*'Wycena frontów MDF'!H108)+('Wycena frontów MDF'!K108*'Wycena frontów MDF'!O108)+('Wycena frontów MDF'!R108*'Wycena frontów MDF'!V108)),0)</f>
        <v>52.766999999999996</v>
      </c>
      <c r="Z108" s="230">
        <f t="shared" si="18"/>
        <v>0.56288000000000005</v>
      </c>
      <c r="AA108" s="230">
        <f t="shared" si="19"/>
        <v>0</v>
      </c>
      <c r="AB108" s="230">
        <f t="shared" si="20"/>
        <v>0</v>
      </c>
      <c r="AC108" s="230">
        <f t="shared" si="21"/>
        <v>0</v>
      </c>
      <c r="AD108" s="240">
        <f>IF(Wycena!$C$10="ALASKA z uchwytem",((15*'Wycena frontów MDF'!H108)+(15*'Wycena frontów MDF'!O108)+(15*'Wycena frontów MDF'!V108)),IF(Wycena!$C$10="Kanion z uchwytem",((15*'Wycena frontów MDF'!H108)+(15*'Wycena frontów MDF'!O108)+(15*'Wycena frontów MDF'!V108)),IF(Wycena!$C$10="Sparta z uchwytem",((15*'Wycena frontów MDF'!H108)+(15*'Wycena frontów MDF'!O108)+(15*'Wycena frontów MDF'!V108)),0)))</f>
        <v>0</v>
      </c>
      <c r="AE108" s="241">
        <f>IF(Wycena!$C$10="VEGAS",((50*H108)+(50*O108)+(50*V108)),0)</f>
        <v>0</v>
      </c>
      <c r="AF108" s="230">
        <v>0</v>
      </c>
      <c r="AG108" s="320">
        <f t="shared" si="22"/>
        <v>0</v>
      </c>
      <c r="AH108" s="320">
        <f t="shared" si="23"/>
        <v>0</v>
      </c>
      <c r="AI108" s="320">
        <f t="shared" si="24"/>
        <v>0</v>
      </c>
      <c r="AJ108" s="320">
        <f t="shared" si="25"/>
        <v>0</v>
      </c>
      <c r="AK108" s="320">
        <f t="shared" si="26"/>
        <v>0</v>
      </c>
      <c r="AL108" s="320">
        <f t="shared" si="27"/>
        <v>0</v>
      </c>
      <c r="AM108" s="320">
        <f t="shared" si="28"/>
        <v>0</v>
      </c>
      <c r="AN108" s="320">
        <f t="shared" si="29"/>
        <v>0</v>
      </c>
      <c r="AO108" s="320">
        <f t="shared" si="30"/>
        <v>0</v>
      </c>
      <c r="AS108" s="240">
        <f>IF(Wycena!$D$6=2,(AA108+AB108+AC108+AD108+AE108+AG108+AH108+AI108+AJ108+AK108+AL108+AM108+AN108+AO108),IF(Wycena!$D$6=3,(AA108+AB108+AC108+AD108+AF108+AG108+AH108+AI108+AJ108+AK108+AL108+AM108+AN108+AO108),0))</f>
        <v>0</v>
      </c>
      <c r="AT108" s="240">
        <f t="shared" si="16"/>
        <v>52.766999999999996</v>
      </c>
    </row>
    <row r="109" spans="2:46" ht="15.75" thickBot="1">
      <c r="B109" s="252" t="s">
        <v>84</v>
      </c>
      <c r="C109" s="323" t="s">
        <v>1239</v>
      </c>
      <c r="D109" s="336">
        <f t="shared" si="17"/>
        <v>19.187999999999999</v>
      </c>
      <c r="E109" s="325">
        <v>1</v>
      </c>
      <c r="F109" s="276">
        <v>140</v>
      </c>
      <c r="G109" s="276">
        <v>896</v>
      </c>
      <c r="H109" s="276">
        <v>1</v>
      </c>
      <c r="I109" s="234">
        <f>IF(C109="PEŁNY",VLOOKUP(Wycena!$C$10,Wycena!$AA$2:$AC$60,3,0),IF(C109="SZUFLADA",VLOOKUP(Wycena!$C$10,Wycena!$AA$63:$AC$121,3,0),0))</f>
        <v>0</v>
      </c>
      <c r="J109" s="322" t="s">
        <v>1238</v>
      </c>
      <c r="K109" s="302">
        <f t="shared" si="31"/>
        <v>16.7895</v>
      </c>
      <c r="L109" s="324">
        <v>2</v>
      </c>
      <c r="M109" s="276">
        <v>570</v>
      </c>
      <c r="N109" s="276">
        <v>446</v>
      </c>
      <c r="O109" s="276">
        <v>2</v>
      </c>
      <c r="P109" s="234">
        <f>IF(J109="PEŁNY",VLOOKUP(Wycena!$C$10,Wycena!$AA$2:$AC$60,3,0),IF(J109="SZUFLADA",VLOOKUP(Wycena!$C$10,Wycena!$AA$63:$AC$121,3,0),0))</f>
        <v>0</v>
      </c>
      <c r="Q109" s="337" t="s">
        <v>1244</v>
      </c>
      <c r="R109" s="276"/>
      <c r="S109" s="331"/>
      <c r="T109" s="276"/>
      <c r="U109" s="276"/>
      <c r="V109" s="276"/>
      <c r="W109" s="234">
        <f>IF(Q109="PEŁNY",VLOOKUP(Wycena!$C$10,Wycena!$AA$2:$AC$60,3,0),IF(Q109="SZUFLADA",VLOOKUP(Wycena!$C$10,Wycena!$AA$63:$AC$121,3,0),0))</f>
        <v>0</v>
      </c>
      <c r="X109" s="239">
        <f>IF(Wycena!$D$6&gt;1,(('Wycena frontów MDF'!D109*'Wycena frontów MDF'!H109)+('Wycena frontów MDF'!K109*'Wycena frontów MDF'!O109)+('Wycena frontów MDF'!R109*'Wycena frontów MDF'!V109)),0)</f>
        <v>52.766999999999996</v>
      </c>
      <c r="Z109" s="230">
        <f t="shared" si="18"/>
        <v>0.63388</v>
      </c>
      <c r="AA109" s="230">
        <f t="shared" si="19"/>
        <v>0</v>
      </c>
      <c r="AB109" s="230">
        <f t="shared" si="20"/>
        <v>0</v>
      </c>
      <c r="AC109" s="230">
        <f t="shared" si="21"/>
        <v>0</v>
      </c>
      <c r="AD109" s="240">
        <f>IF(Wycena!$C$10="ALASKA z uchwytem",((15*'Wycena frontów MDF'!H109)+(15*'Wycena frontów MDF'!O109)+(15*'Wycena frontów MDF'!V109)),IF(Wycena!$C$10="Kanion z uchwytem",((15*'Wycena frontów MDF'!H109)+(15*'Wycena frontów MDF'!O109)+(15*'Wycena frontów MDF'!V109)),IF(Wycena!$C$10="Sparta z uchwytem",((15*'Wycena frontów MDF'!H109)+(15*'Wycena frontów MDF'!O109)+(15*'Wycena frontów MDF'!V109)),0)))</f>
        <v>0</v>
      </c>
      <c r="AE109" s="241">
        <f>IF(Wycena!$C$10="VEGAS",((50*H109)+(50*O109)+(50*V109)),0)</f>
        <v>0</v>
      </c>
      <c r="AF109" s="230">
        <v>0</v>
      </c>
      <c r="AG109" s="320">
        <f t="shared" si="22"/>
        <v>0</v>
      </c>
      <c r="AH109" s="320">
        <f t="shared" si="23"/>
        <v>0</v>
      </c>
      <c r="AI109" s="320">
        <f t="shared" si="24"/>
        <v>0</v>
      </c>
      <c r="AJ109" s="320">
        <f t="shared" si="25"/>
        <v>0</v>
      </c>
      <c r="AK109" s="320">
        <f t="shared" si="26"/>
        <v>0</v>
      </c>
      <c r="AL109" s="320">
        <f t="shared" si="27"/>
        <v>0</v>
      </c>
      <c r="AM109" s="320">
        <f t="shared" si="28"/>
        <v>0</v>
      </c>
      <c r="AN109" s="320">
        <f t="shared" si="29"/>
        <v>0</v>
      </c>
      <c r="AO109" s="320">
        <f t="shared" si="30"/>
        <v>0</v>
      </c>
      <c r="AS109" s="240">
        <f>IF(Wycena!$D$6=2,(AA109+AB109+AC109+AD109+AE109+AG109+AH109+AI109+AJ109+AK109+AL109+AM109+AN109+AO109),IF(Wycena!$D$6=3,(AA109+AB109+AC109+AD109+AF109+AG109+AH109+AI109+AJ109+AK109+AL109+AM109+AN109+AO109),0))</f>
        <v>0</v>
      </c>
      <c r="AT109" s="240">
        <f t="shared" si="16"/>
        <v>52.766999999999996</v>
      </c>
    </row>
    <row r="110" spans="2:46" ht="15.75" thickBot="1">
      <c r="B110" s="251" t="s">
        <v>899</v>
      </c>
      <c r="C110" s="323" t="s">
        <v>1239</v>
      </c>
      <c r="D110" s="336">
        <f t="shared" si="17"/>
        <v>19.187999999999999</v>
      </c>
      <c r="E110" s="325">
        <v>1</v>
      </c>
      <c r="F110" s="272">
        <v>140</v>
      </c>
      <c r="G110" s="272">
        <v>596</v>
      </c>
      <c r="H110" s="271">
        <v>1</v>
      </c>
      <c r="I110" s="234">
        <f>IF(C110="PEŁNY",VLOOKUP(Wycena!$C$10,Wycena!$AA$2:$AC$60,3,0),IF(C110="SZUFLADA",VLOOKUP(Wycena!$C$10,Wycena!$AA$63:$AC$121,3,0),0))</f>
        <v>0</v>
      </c>
      <c r="J110" s="323" t="s">
        <v>1239</v>
      </c>
      <c r="K110" s="336">
        <f t="shared" si="31"/>
        <v>19.187999999999999</v>
      </c>
      <c r="L110" s="325">
        <v>1</v>
      </c>
      <c r="M110" s="272">
        <v>570</v>
      </c>
      <c r="N110" s="272">
        <v>596</v>
      </c>
      <c r="O110" s="271">
        <v>1</v>
      </c>
      <c r="P110" s="234">
        <f>IF(J110="PEŁNY",VLOOKUP(Wycena!$C$10,Wycena!$AA$2:$AC$60,3,0),IF(J110="SZUFLADA",VLOOKUP(Wycena!$C$10,Wycena!$AA$63:$AC$121,3,0),0))</f>
        <v>0</v>
      </c>
      <c r="Q110" s="337" t="s">
        <v>1244</v>
      </c>
      <c r="R110" s="282"/>
      <c r="S110" s="330"/>
      <c r="T110" s="271"/>
      <c r="U110" s="271"/>
      <c r="V110" s="271"/>
      <c r="W110" s="234">
        <f>IF(Q110="PEŁNY",VLOOKUP(Wycena!$C$10,Wycena!$AA$2:$AC$60,3,0),IF(Q110="SZUFLADA",VLOOKUP(Wycena!$C$10,Wycena!$AA$63:$AC$121,3,0),0))</f>
        <v>0</v>
      </c>
      <c r="X110" s="239">
        <f>IF(Wycena!$D$6&gt;1,(('Wycena frontów MDF'!D110*'Wycena frontów MDF'!H110)+('Wycena frontów MDF'!K110*'Wycena frontów MDF'!O110)+('Wycena frontów MDF'!R110*'Wycena frontów MDF'!V110)),0)</f>
        <v>38.375999999999998</v>
      </c>
      <c r="Z110" s="230">
        <f t="shared" si="18"/>
        <v>0.42315999999999998</v>
      </c>
      <c r="AA110" s="230">
        <f t="shared" si="19"/>
        <v>0</v>
      </c>
      <c r="AB110" s="230">
        <f t="shared" si="20"/>
        <v>0</v>
      </c>
      <c r="AC110" s="230">
        <f t="shared" si="21"/>
        <v>0</v>
      </c>
      <c r="AD110" s="240">
        <f>IF(Wycena!$C$10="ALASKA z uchwytem",((15*'Wycena frontów MDF'!H110)+(15*'Wycena frontów MDF'!O110)+(15*'Wycena frontów MDF'!V110)),IF(Wycena!$C$10="Kanion z uchwytem",((15*'Wycena frontów MDF'!H110)+(15*'Wycena frontów MDF'!O110)+(15*'Wycena frontów MDF'!V110)),IF(Wycena!$C$10="Sparta z uchwytem",((15*'Wycena frontów MDF'!H110)+(15*'Wycena frontów MDF'!O110)+(15*'Wycena frontów MDF'!V110)),0)))</f>
        <v>0</v>
      </c>
      <c r="AE110" s="241">
        <f>IF(Wycena!$C$10="VEGAS",((50*H110)+(50*O110)+(50*V110)),0)</f>
        <v>0</v>
      </c>
      <c r="AF110" s="230">
        <v>0</v>
      </c>
      <c r="AG110" s="320">
        <f t="shared" si="22"/>
        <v>0</v>
      </c>
      <c r="AH110" s="320">
        <f t="shared" si="23"/>
        <v>0</v>
      </c>
      <c r="AI110" s="320">
        <f t="shared" si="24"/>
        <v>0</v>
      </c>
      <c r="AJ110" s="320">
        <f t="shared" si="25"/>
        <v>0</v>
      </c>
      <c r="AK110" s="320">
        <f t="shared" si="26"/>
        <v>0</v>
      </c>
      <c r="AL110" s="320">
        <f t="shared" si="27"/>
        <v>0</v>
      </c>
      <c r="AM110" s="320">
        <f t="shared" si="28"/>
        <v>0</v>
      </c>
      <c r="AN110" s="320">
        <f t="shared" si="29"/>
        <v>0</v>
      </c>
      <c r="AO110" s="320">
        <f t="shared" si="30"/>
        <v>0</v>
      </c>
      <c r="AS110" s="240">
        <f>IF(Wycena!$D$6=2,(AA110+AB110+AC110+AD110+AE110+AG110+AH110+AI110+AJ110+AK110+AL110+AM110+AN110+AO110),IF(Wycena!$D$6=3,(AA110+AB110+AC110+AD110+AF110+AG110+AH110+AI110+AJ110+AK110+AL110+AM110+AN110+AO110),0))</f>
        <v>0</v>
      </c>
      <c r="AT110" s="240">
        <f t="shared" si="16"/>
        <v>38.375999999999998</v>
      </c>
    </row>
    <row r="111" spans="2:46" ht="15.75" thickBot="1">
      <c r="B111" s="251" t="s">
        <v>900</v>
      </c>
      <c r="C111" s="323" t="s">
        <v>1239</v>
      </c>
      <c r="D111" s="336">
        <f t="shared" si="17"/>
        <v>19.187999999999999</v>
      </c>
      <c r="E111" s="325">
        <v>1</v>
      </c>
      <c r="F111" s="272">
        <v>140</v>
      </c>
      <c r="G111" s="272">
        <v>696</v>
      </c>
      <c r="H111" s="271">
        <v>1</v>
      </c>
      <c r="I111" s="234">
        <f>IF(C111="PEŁNY",VLOOKUP(Wycena!$C$10,Wycena!$AA$2:$AC$60,3,0),IF(C111="SZUFLADA",VLOOKUP(Wycena!$C$10,Wycena!$AA$63:$AC$121,3,0),0))</f>
        <v>0</v>
      </c>
      <c r="J111" s="323" t="s">
        <v>1239</v>
      </c>
      <c r="K111" s="336">
        <f t="shared" si="31"/>
        <v>19.187999999999999</v>
      </c>
      <c r="L111" s="325">
        <v>1</v>
      </c>
      <c r="M111" s="272">
        <v>570</v>
      </c>
      <c r="N111" s="272">
        <v>696</v>
      </c>
      <c r="O111" s="271">
        <v>1</v>
      </c>
      <c r="P111" s="234">
        <f>IF(J111="PEŁNY",VLOOKUP(Wycena!$C$10,Wycena!$AA$2:$AC$60,3,0),IF(J111="SZUFLADA",VLOOKUP(Wycena!$C$10,Wycena!$AA$63:$AC$121,3,0),0))</f>
        <v>0</v>
      </c>
      <c r="Q111" s="337" t="s">
        <v>1244</v>
      </c>
      <c r="R111" s="282"/>
      <c r="S111" s="330"/>
      <c r="T111" s="271"/>
      <c r="U111" s="271"/>
      <c r="V111" s="271"/>
      <c r="W111" s="234">
        <f>IF(Q111="PEŁNY",VLOOKUP(Wycena!$C$10,Wycena!$AA$2:$AC$60,3,0),IF(Q111="SZUFLADA",VLOOKUP(Wycena!$C$10,Wycena!$AA$63:$AC$121,3,0),0))</f>
        <v>0</v>
      </c>
      <c r="X111" s="239">
        <f>IF(Wycena!$D$6&gt;1,(('Wycena frontów MDF'!D111*'Wycena frontów MDF'!H111)+('Wycena frontów MDF'!K111*'Wycena frontów MDF'!O111)+('Wycena frontów MDF'!R111*'Wycena frontów MDF'!V111)),0)</f>
        <v>38.375999999999998</v>
      </c>
      <c r="Z111" s="230">
        <f t="shared" si="18"/>
        <v>0.49415999999999993</v>
      </c>
      <c r="AA111" s="230">
        <f t="shared" si="19"/>
        <v>0</v>
      </c>
      <c r="AB111" s="230">
        <f t="shared" si="20"/>
        <v>0</v>
      </c>
      <c r="AC111" s="230">
        <f t="shared" si="21"/>
        <v>0</v>
      </c>
      <c r="AD111" s="240">
        <f>IF(Wycena!$C$10="ALASKA z uchwytem",((15*'Wycena frontów MDF'!H111)+(15*'Wycena frontów MDF'!O111)+(15*'Wycena frontów MDF'!V111)),IF(Wycena!$C$10="Kanion z uchwytem",((15*'Wycena frontów MDF'!H111)+(15*'Wycena frontów MDF'!O111)+(15*'Wycena frontów MDF'!V111)),IF(Wycena!$C$10="Sparta z uchwytem",((15*'Wycena frontów MDF'!H111)+(15*'Wycena frontów MDF'!O111)+(15*'Wycena frontów MDF'!V111)),0)))</f>
        <v>0</v>
      </c>
      <c r="AE111" s="241">
        <f>IF(Wycena!$C$10="VEGAS",((50*H111)+(50*O111)+(50*V111)),0)</f>
        <v>0</v>
      </c>
      <c r="AF111" s="230">
        <v>0</v>
      </c>
      <c r="AG111" s="320">
        <f t="shared" si="22"/>
        <v>0</v>
      </c>
      <c r="AH111" s="320">
        <f t="shared" si="23"/>
        <v>0</v>
      </c>
      <c r="AI111" s="320">
        <f t="shared" si="24"/>
        <v>0</v>
      </c>
      <c r="AJ111" s="320">
        <f t="shared" si="25"/>
        <v>0</v>
      </c>
      <c r="AK111" s="320">
        <f t="shared" si="26"/>
        <v>0</v>
      </c>
      <c r="AL111" s="320">
        <f t="shared" si="27"/>
        <v>0</v>
      </c>
      <c r="AM111" s="320">
        <f t="shared" si="28"/>
        <v>0</v>
      </c>
      <c r="AN111" s="320">
        <f t="shared" si="29"/>
        <v>0</v>
      </c>
      <c r="AO111" s="320">
        <f t="shared" si="30"/>
        <v>0</v>
      </c>
      <c r="AS111" s="240">
        <f>IF(Wycena!$D$6=2,(AA111+AB111+AC111+AD111+AE111+AG111+AH111+AI111+AJ111+AK111+AL111+AM111+AN111+AO111),IF(Wycena!$D$6=3,(AA111+AB111+AC111+AD111+AF111+AG111+AH111+AI111+AJ111+AK111+AL111+AM111+AN111+AO111),0))</f>
        <v>0</v>
      </c>
      <c r="AT111" s="240">
        <f t="shared" si="16"/>
        <v>38.375999999999998</v>
      </c>
    </row>
    <row r="112" spans="2:46" ht="15.75" thickBot="1">
      <c r="B112" s="251" t="s">
        <v>901</v>
      </c>
      <c r="C112" s="323" t="s">
        <v>1239</v>
      </c>
      <c r="D112" s="336">
        <f t="shared" si="17"/>
        <v>19.187999999999999</v>
      </c>
      <c r="E112" s="325">
        <v>1</v>
      </c>
      <c r="F112" s="272">
        <v>140</v>
      </c>
      <c r="G112" s="272">
        <v>796</v>
      </c>
      <c r="H112" s="271">
        <v>1</v>
      </c>
      <c r="I112" s="234">
        <f>IF(C112="PEŁNY",VLOOKUP(Wycena!$C$10,Wycena!$AA$2:$AC$60,3,0),IF(C112="SZUFLADA",VLOOKUP(Wycena!$C$10,Wycena!$AA$63:$AC$121,3,0),0))</f>
        <v>0</v>
      </c>
      <c r="J112" s="323" t="s">
        <v>1239</v>
      </c>
      <c r="K112" s="336">
        <f t="shared" si="31"/>
        <v>19.187999999999999</v>
      </c>
      <c r="L112" s="325">
        <v>1</v>
      </c>
      <c r="M112" s="272">
        <v>570</v>
      </c>
      <c r="N112" s="272">
        <v>796</v>
      </c>
      <c r="O112" s="271">
        <v>1</v>
      </c>
      <c r="P112" s="234">
        <f>IF(J112="PEŁNY",VLOOKUP(Wycena!$C$10,Wycena!$AA$2:$AC$60,3,0),IF(J112="SZUFLADA",VLOOKUP(Wycena!$C$10,Wycena!$AA$63:$AC$121,3,0),0))</f>
        <v>0</v>
      </c>
      <c r="Q112" s="337" t="s">
        <v>1244</v>
      </c>
      <c r="R112" s="282"/>
      <c r="S112" s="330"/>
      <c r="T112" s="271"/>
      <c r="U112" s="271"/>
      <c r="V112" s="271"/>
      <c r="W112" s="234">
        <f>IF(Q112="PEŁNY",VLOOKUP(Wycena!$C$10,Wycena!$AA$2:$AC$60,3,0),IF(Q112="SZUFLADA",VLOOKUP(Wycena!$C$10,Wycena!$AA$63:$AC$121,3,0),0))</f>
        <v>0</v>
      </c>
      <c r="X112" s="239">
        <f>IF(Wycena!$D$6&gt;1,(('Wycena frontów MDF'!D112*'Wycena frontów MDF'!H112)+('Wycena frontów MDF'!K112*'Wycena frontów MDF'!O112)+('Wycena frontów MDF'!R112*'Wycena frontów MDF'!V112)),0)</f>
        <v>38.375999999999998</v>
      </c>
      <c r="Z112" s="230">
        <f t="shared" si="18"/>
        <v>0.56516</v>
      </c>
      <c r="AA112" s="230">
        <f t="shared" si="19"/>
        <v>0</v>
      </c>
      <c r="AB112" s="230">
        <f t="shared" si="20"/>
        <v>0</v>
      </c>
      <c r="AC112" s="230">
        <f t="shared" si="21"/>
        <v>0</v>
      </c>
      <c r="AD112" s="240">
        <f>IF(Wycena!$C$10="ALASKA z uchwytem",((15*'Wycena frontów MDF'!H112)+(15*'Wycena frontów MDF'!O112)+(15*'Wycena frontów MDF'!V112)),IF(Wycena!$C$10="Kanion z uchwytem",((15*'Wycena frontów MDF'!H112)+(15*'Wycena frontów MDF'!O112)+(15*'Wycena frontów MDF'!V112)),IF(Wycena!$C$10="Sparta z uchwytem",((15*'Wycena frontów MDF'!H112)+(15*'Wycena frontów MDF'!O112)+(15*'Wycena frontów MDF'!V112)),0)))</f>
        <v>0</v>
      </c>
      <c r="AE112" s="241">
        <f>IF(Wycena!$C$10="VEGAS",((50*H112)+(50*O112)+(50*V112)),0)</f>
        <v>0</v>
      </c>
      <c r="AF112" s="230">
        <v>0</v>
      </c>
      <c r="AG112" s="320">
        <f t="shared" si="22"/>
        <v>0</v>
      </c>
      <c r="AH112" s="320">
        <f t="shared" si="23"/>
        <v>0</v>
      </c>
      <c r="AI112" s="320">
        <f t="shared" si="24"/>
        <v>0</v>
      </c>
      <c r="AJ112" s="320">
        <f t="shared" si="25"/>
        <v>0</v>
      </c>
      <c r="AK112" s="320">
        <f t="shared" si="26"/>
        <v>0</v>
      </c>
      <c r="AL112" s="320">
        <f t="shared" si="27"/>
        <v>0</v>
      </c>
      <c r="AM112" s="320">
        <f t="shared" si="28"/>
        <v>0</v>
      </c>
      <c r="AN112" s="320">
        <f t="shared" si="29"/>
        <v>0</v>
      </c>
      <c r="AO112" s="320">
        <f t="shared" si="30"/>
        <v>0</v>
      </c>
      <c r="AS112" s="240">
        <f>IF(Wycena!$D$6=2,(AA112+AB112+AC112+AD112+AE112+AG112+AH112+AI112+AJ112+AK112+AL112+AM112+AN112+AO112),IF(Wycena!$D$6=3,(AA112+AB112+AC112+AD112+AF112+AG112+AH112+AI112+AJ112+AK112+AL112+AM112+AN112+AO112),0))</f>
        <v>0</v>
      </c>
      <c r="AT112" s="240">
        <f t="shared" si="16"/>
        <v>38.375999999999998</v>
      </c>
    </row>
    <row r="113" spans="2:46" ht="15.75" thickBot="1">
      <c r="B113" s="251" t="s">
        <v>902</v>
      </c>
      <c r="C113" s="323" t="s">
        <v>1239</v>
      </c>
      <c r="D113" s="336">
        <f t="shared" si="17"/>
        <v>19.187999999999999</v>
      </c>
      <c r="E113" s="325">
        <v>1</v>
      </c>
      <c r="F113" s="272">
        <v>140</v>
      </c>
      <c r="G113" s="272">
        <v>896</v>
      </c>
      <c r="H113" s="271">
        <v>1</v>
      </c>
      <c r="I113" s="234">
        <f>IF(C113="PEŁNY",VLOOKUP(Wycena!$C$10,Wycena!$AA$2:$AC$60,3,0),IF(C113="SZUFLADA",VLOOKUP(Wycena!$C$10,Wycena!$AA$63:$AC$121,3,0),0))</f>
        <v>0</v>
      </c>
      <c r="J113" s="323" t="s">
        <v>1239</v>
      </c>
      <c r="K113" s="336">
        <f t="shared" si="31"/>
        <v>19.187999999999999</v>
      </c>
      <c r="L113" s="325">
        <v>1</v>
      </c>
      <c r="M113" s="272">
        <v>570</v>
      </c>
      <c r="N113" s="272">
        <v>896</v>
      </c>
      <c r="O113" s="271">
        <v>1</v>
      </c>
      <c r="P113" s="234">
        <f>IF(J113="PEŁNY",VLOOKUP(Wycena!$C$10,Wycena!$AA$2:$AC$60,3,0),IF(J113="SZUFLADA",VLOOKUP(Wycena!$C$10,Wycena!$AA$63:$AC$121,3,0),0))</f>
        <v>0</v>
      </c>
      <c r="Q113" s="337" t="s">
        <v>1244</v>
      </c>
      <c r="R113" s="282"/>
      <c r="S113" s="330"/>
      <c r="T113" s="271"/>
      <c r="U113" s="271"/>
      <c r="V113" s="271"/>
      <c r="W113" s="234">
        <f>IF(Q113="PEŁNY",VLOOKUP(Wycena!$C$10,Wycena!$AA$2:$AC$60,3,0),IF(Q113="SZUFLADA",VLOOKUP(Wycena!$C$10,Wycena!$AA$63:$AC$121,3,0),0))</f>
        <v>0</v>
      </c>
      <c r="X113" s="239">
        <f>IF(Wycena!$D$6&gt;1,(('Wycena frontów MDF'!D113*'Wycena frontów MDF'!H113)+('Wycena frontów MDF'!K113*'Wycena frontów MDF'!O113)+('Wycena frontów MDF'!R113*'Wycena frontów MDF'!V113)),0)</f>
        <v>38.375999999999998</v>
      </c>
      <c r="Z113" s="230">
        <f t="shared" si="18"/>
        <v>0.63615999999999995</v>
      </c>
      <c r="AA113" s="230">
        <f t="shared" si="19"/>
        <v>0</v>
      </c>
      <c r="AB113" s="230">
        <f t="shared" si="20"/>
        <v>0</v>
      </c>
      <c r="AC113" s="230">
        <f t="shared" si="21"/>
        <v>0</v>
      </c>
      <c r="AD113" s="240">
        <f>IF(Wycena!$C$10="ALASKA z uchwytem",((15*'Wycena frontów MDF'!H113)+(15*'Wycena frontów MDF'!O113)+(15*'Wycena frontów MDF'!V113)),IF(Wycena!$C$10="Kanion z uchwytem",((15*'Wycena frontów MDF'!H113)+(15*'Wycena frontów MDF'!O113)+(15*'Wycena frontów MDF'!V113)),IF(Wycena!$C$10="Sparta z uchwytem",((15*'Wycena frontów MDF'!H113)+(15*'Wycena frontów MDF'!O113)+(15*'Wycena frontów MDF'!V113)),0)))</f>
        <v>0</v>
      </c>
      <c r="AE113" s="241">
        <f>IF(Wycena!$C$10="VEGAS",((50*H113)+(50*O113)+(50*V113)),0)</f>
        <v>0</v>
      </c>
      <c r="AF113" s="230">
        <v>0</v>
      </c>
      <c r="AG113" s="320">
        <f t="shared" si="22"/>
        <v>0</v>
      </c>
      <c r="AH113" s="320">
        <f t="shared" si="23"/>
        <v>0</v>
      </c>
      <c r="AI113" s="320">
        <f t="shared" si="24"/>
        <v>0</v>
      </c>
      <c r="AJ113" s="320">
        <f t="shared" si="25"/>
        <v>0</v>
      </c>
      <c r="AK113" s="320">
        <f t="shared" si="26"/>
        <v>0</v>
      </c>
      <c r="AL113" s="320">
        <f t="shared" si="27"/>
        <v>0</v>
      </c>
      <c r="AM113" s="320">
        <f t="shared" si="28"/>
        <v>0</v>
      </c>
      <c r="AN113" s="320">
        <f t="shared" si="29"/>
        <v>0</v>
      </c>
      <c r="AO113" s="320">
        <f t="shared" si="30"/>
        <v>0</v>
      </c>
      <c r="AS113" s="240">
        <f>IF(Wycena!$D$6=2,(AA113+AB113+AC113+AD113+AE113+AG113+AH113+AI113+AJ113+AK113+AL113+AM113+AN113+AO113),IF(Wycena!$D$6=3,(AA113+AB113+AC113+AD113+AF113+AG113+AH113+AI113+AJ113+AK113+AL113+AM113+AN113+AO113),0))</f>
        <v>0</v>
      </c>
      <c r="AT113" s="240">
        <f t="shared" si="16"/>
        <v>38.375999999999998</v>
      </c>
    </row>
    <row r="114" spans="2:46" ht="15.75" thickBot="1">
      <c r="B114" s="253" t="s">
        <v>903</v>
      </c>
      <c r="C114" s="323" t="s">
        <v>1239</v>
      </c>
      <c r="D114" s="336">
        <f t="shared" si="17"/>
        <v>19.187999999999999</v>
      </c>
      <c r="E114" s="325">
        <v>1</v>
      </c>
      <c r="F114" s="274">
        <v>140</v>
      </c>
      <c r="G114" s="274">
        <v>596</v>
      </c>
      <c r="H114" s="274">
        <v>1</v>
      </c>
      <c r="I114" s="234">
        <f>IF(C114="PEŁNY",VLOOKUP(Wycena!$C$10,Wycena!$AA$2:$AC$60,3,0),IF(C114="SZUFLADA",VLOOKUP(Wycena!$C$10,Wycena!$AA$63:$AC$121,3,0),0))</f>
        <v>0</v>
      </c>
      <c r="J114" s="323" t="s">
        <v>1239</v>
      </c>
      <c r="K114" s="336">
        <f t="shared" si="31"/>
        <v>19.187999999999999</v>
      </c>
      <c r="L114" s="325">
        <v>1</v>
      </c>
      <c r="M114" s="274">
        <v>570</v>
      </c>
      <c r="N114" s="274">
        <v>596</v>
      </c>
      <c r="O114" s="274">
        <v>1</v>
      </c>
      <c r="P114" s="234">
        <f>IF(J114="PEŁNY",VLOOKUP(Wycena!$C$10,Wycena!$AA$2:$AC$60,3,0),IF(J114="SZUFLADA",VLOOKUP(Wycena!$C$10,Wycena!$AA$63:$AC$121,3,0),0))</f>
        <v>0</v>
      </c>
      <c r="Q114" s="337" t="s">
        <v>1244</v>
      </c>
      <c r="R114" s="274"/>
      <c r="S114" s="332"/>
      <c r="T114" s="274"/>
      <c r="U114" s="274"/>
      <c r="V114" s="274"/>
      <c r="W114" s="234">
        <f>IF(Q114="PEŁNY",VLOOKUP(Wycena!$C$10,Wycena!$AA$2:$AC$60,3,0),IF(Q114="SZUFLADA",VLOOKUP(Wycena!$C$10,Wycena!$AA$63:$AC$121,3,0),0))</f>
        <v>0</v>
      </c>
      <c r="X114" s="239">
        <f>IF(Wycena!$D$6&gt;1,(('Wycena frontów MDF'!D114*'Wycena frontów MDF'!H114)+('Wycena frontów MDF'!K114*'Wycena frontów MDF'!O114)+('Wycena frontów MDF'!R114*'Wycena frontów MDF'!V114)),0)</f>
        <v>38.375999999999998</v>
      </c>
      <c r="Z114" s="230">
        <f t="shared" si="18"/>
        <v>0.42315999999999998</v>
      </c>
      <c r="AA114" s="230">
        <f t="shared" si="19"/>
        <v>0</v>
      </c>
      <c r="AB114" s="230">
        <f t="shared" si="20"/>
        <v>0</v>
      </c>
      <c r="AC114" s="230">
        <f t="shared" si="21"/>
        <v>0</v>
      </c>
      <c r="AD114" s="240">
        <f>IF(Wycena!$C$10="ALASKA z uchwytem",((15*'Wycena frontów MDF'!H114)+(15*'Wycena frontów MDF'!O114)+(15*'Wycena frontów MDF'!V114)),IF(Wycena!$C$10="Kanion z uchwytem",((15*'Wycena frontów MDF'!H114)+(15*'Wycena frontów MDF'!O114)+(15*'Wycena frontów MDF'!V114)),IF(Wycena!$C$10="Sparta z uchwytem",((15*'Wycena frontów MDF'!H114)+(15*'Wycena frontów MDF'!O114)+(15*'Wycena frontów MDF'!V114)),0)))</f>
        <v>0</v>
      </c>
      <c r="AE114" s="241">
        <f>IF(Wycena!$C$10="VEGAS",((50*H114)+(50*O114)+(50*V114)),0)</f>
        <v>0</v>
      </c>
      <c r="AF114" s="230">
        <v>0</v>
      </c>
      <c r="AG114" s="320">
        <f t="shared" si="22"/>
        <v>0</v>
      </c>
      <c r="AH114" s="320">
        <f t="shared" si="23"/>
        <v>0</v>
      </c>
      <c r="AI114" s="320">
        <f t="shared" si="24"/>
        <v>0</v>
      </c>
      <c r="AJ114" s="320">
        <f t="shared" si="25"/>
        <v>0</v>
      </c>
      <c r="AK114" s="320">
        <f t="shared" si="26"/>
        <v>0</v>
      </c>
      <c r="AL114" s="320">
        <f t="shared" si="27"/>
        <v>0</v>
      </c>
      <c r="AM114" s="320">
        <f t="shared" si="28"/>
        <v>0</v>
      </c>
      <c r="AN114" s="320">
        <f t="shared" si="29"/>
        <v>0</v>
      </c>
      <c r="AO114" s="320">
        <f t="shared" si="30"/>
        <v>0</v>
      </c>
      <c r="AS114" s="240">
        <f>IF(Wycena!$D$6=2,(AA114+AB114+AC114+AD114+AE114+AG114+AH114+AI114+AJ114+AK114+AL114+AM114+AN114+AO114),IF(Wycena!$D$6=3,(AA114+AB114+AC114+AD114+AF114+AG114+AH114+AI114+AJ114+AK114+AL114+AM114+AN114+AO114),0))</f>
        <v>0</v>
      </c>
      <c r="AT114" s="240">
        <f t="shared" si="16"/>
        <v>38.375999999999998</v>
      </c>
    </row>
    <row r="115" spans="2:46" ht="15.75" thickBot="1">
      <c r="B115" s="253" t="s">
        <v>904</v>
      </c>
      <c r="C115" s="323" t="s">
        <v>1239</v>
      </c>
      <c r="D115" s="336">
        <f t="shared" si="17"/>
        <v>19.187999999999999</v>
      </c>
      <c r="E115" s="325">
        <v>1</v>
      </c>
      <c r="F115" s="274">
        <v>140</v>
      </c>
      <c r="G115" s="274">
        <v>696</v>
      </c>
      <c r="H115" s="274">
        <v>1</v>
      </c>
      <c r="I115" s="234">
        <f>IF(C115="PEŁNY",VLOOKUP(Wycena!$C$10,Wycena!$AA$2:$AC$60,3,0),IF(C115="SZUFLADA",VLOOKUP(Wycena!$C$10,Wycena!$AA$63:$AC$121,3,0),0))</f>
        <v>0</v>
      </c>
      <c r="J115" s="323" t="s">
        <v>1239</v>
      </c>
      <c r="K115" s="336">
        <f t="shared" si="31"/>
        <v>19.187999999999999</v>
      </c>
      <c r="L115" s="325">
        <v>1</v>
      </c>
      <c r="M115" s="274">
        <v>570</v>
      </c>
      <c r="N115" s="274">
        <v>696</v>
      </c>
      <c r="O115" s="274">
        <v>1</v>
      </c>
      <c r="P115" s="234">
        <f>IF(J115="PEŁNY",VLOOKUP(Wycena!$C$10,Wycena!$AA$2:$AC$60,3,0),IF(J115="SZUFLADA",VLOOKUP(Wycena!$C$10,Wycena!$AA$63:$AC$121,3,0),0))</f>
        <v>0</v>
      </c>
      <c r="Q115" s="337" t="s">
        <v>1244</v>
      </c>
      <c r="R115" s="274"/>
      <c r="S115" s="332"/>
      <c r="T115" s="274"/>
      <c r="U115" s="274"/>
      <c r="V115" s="274"/>
      <c r="W115" s="234">
        <f>IF(Q115="PEŁNY",VLOOKUP(Wycena!$C$10,Wycena!$AA$2:$AC$60,3,0),IF(Q115="SZUFLADA",VLOOKUP(Wycena!$C$10,Wycena!$AA$63:$AC$121,3,0),0))</f>
        <v>0</v>
      </c>
      <c r="X115" s="239">
        <f>IF(Wycena!$D$6&gt;1,(('Wycena frontów MDF'!D115*'Wycena frontów MDF'!H115)+('Wycena frontów MDF'!K115*'Wycena frontów MDF'!O115)+('Wycena frontów MDF'!R115*'Wycena frontów MDF'!V115)),0)</f>
        <v>38.375999999999998</v>
      </c>
      <c r="Z115" s="230">
        <f t="shared" si="18"/>
        <v>0.49415999999999993</v>
      </c>
      <c r="AA115" s="230">
        <f t="shared" si="19"/>
        <v>0</v>
      </c>
      <c r="AB115" s="230">
        <f t="shared" si="20"/>
        <v>0</v>
      </c>
      <c r="AC115" s="230">
        <f t="shared" si="21"/>
        <v>0</v>
      </c>
      <c r="AD115" s="240">
        <f>IF(Wycena!$C$10="ALASKA z uchwytem",((15*'Wycena frontów MDF'!H115)+(15*'Wycena frontów MDF'!O115)+(15*'Wycena frontów MDF'!V115)),IF(Wycena!$C$10="Kanion z uchwytem",((15*'Wycena frontów MDF'!H115)+(15*'Wycena frontów MDF'!O115)+(15*'Wycena frontów MDF'!V115)),IF(Wycena!$C$10="Sparta z uchwytem",((15*'Wycena frontów MDF'!H115)+(15*'Wycena frontów MDF'!O115)+(15*'Wycena frontów MDF'!V115)),0)))</f>
        <v>0</v>
      </c>
      <c r="AE115" s="241">
        <f>IF(Wycena!$C$10="VEGAS",((50*H115)+(50*O115)+(50*V115)),0)</f>
        <v>0</v>
      </c>
      <c r="AF115" s="230">
        <v>0</v>
      </c>
      <c r="AG115" s="320">
        <f t="shared" si="22"/>
        <v>0</v>
      </c>
      <c r="AH115" s="320">
        <f t="shared" si="23"/>
        <v>0</v>
      </c>
      <c r="AI115" s="320">
        <f t="shared" si="24"/>
        <v>0</v>
      </c>
      <c r="AJ115" s="320">
        <f t="shared" si="25"/>
        <v>0</v>
      </c>
      <c r="AK115" s="320">
        <f t="shared" si="26"/>
        <v>0</v>
      </c>
      <c r="AL115" s="320">
        <f t="shared" si="27"/>
        <v>0</v>
      </c>
      <c r="AM115" s="320">
        <f t="shared" si="28"/>
        <v>0</v>
      </c>
      <c r="AN115" s="320">
        <f t="shared" si="29"/>
        <v>0</v>
      </c>
      <c r="AO115" s="320">
        <f t="shared" si="30"/>
        <v>0</v>
      </c>
      <c r="AS115" s="240">
        <f>IF(Wycena!$D$6=2,(AA115+AB115+AC115+AD115+AE115+AG115+AH115+AI115+AJ115+AK115+AL115+AM115+AN115+AO115),IF(Wycena!$D$6=3,(AA115+AB115+AC115+AD115+AF115+AG115+AH115+AI115+AJ115+AK115+AL115+AM115+AN115+AO115),0))</f>
        <v>0</v>
      </c>
      <c r="AT115" s="240">
        <f t="shared" si="16"/>
        <v>38.375999999999998</v>
      </c>
    </row>
    <row r="116" spans="2:46" ht="15.75" thickBot="1">
      <c r="B116" s="253" t="s">
        <v>905</v>
      </c>
      <c r="C116" s="323" t="s">
        <v>1239</v>
      </c>
      <c r="D116" s="336">
        <f t="shared" si="17"/>
        <v>19.187999999999999</v>
      </c>
      <c r="E116" s="325">
        <v>1</v>
      </c>
      <c r="F116" s="274">
        <v>140</v>
      </c>
      <c r="G116" s="274">
        <v>796</v>
      </c>
      <c r="H116" s="274">
        <v>1</v>
      </c>
      <c r="I116" s="234">
        <f>IF(C116="PEŁNY",VLOOKUP(Wycena!$C$10,Wycena!$AA$2:$AC$60,3,0),IF(C116="SZUFLADA",VLOOKUP(Wycena!$C$10,Wycena!$AA$63:$AC$121,3,0),0))</f>
        <v>0</v>
      </c>
      <c r="J116" s="323" t="s">
        <v>1239</v>
      </c>
      <c r="K116" s="336">
        <f t="shared" si="31"/>
        <v>19.187999999999999</v>
      </c>
      <c r="L116" s="325">
        <v>1</v>
      </c>
      <c r="M116" s="274">
        <v>570</v>
      </c>
      <c r="N116" s="274">
        <v>796</v>
      </c>
      <c r="O116" s="274">
        <v>1</v>
      </c>
      <c r="P116" s="234">
        <f>IF(J116="PEŁNY",VLOOKUP(Wycena!$C$10,Wycena!$AA$2:$AC$60,3,0),IF(J116="SZUFLADA",VLOOKUP(Wycena!$C$10,Wycena!$AA$63:$AC$121,3,0),0))</f>
        <v>0</v>
      </c>
      <c r="Q116" s="337" t="s">
        <v>1244</v>
      </c>
      <c r="R116" s="274"/>
      <c r="S116" s="332"/>
      <c r="T116" s="274"/>
      <c r="U116" s="274"/>
      <c r="V116" s="274"/>
      <c r="W116" s="234">
        <f>IF(Q116="PEŁNY",VLOOKUP(Wycena!$C$10,Wycena!$AA$2:$AC$60,3,0),IF(Q116="SZUFLADA",VLOOKUP(Wycena!$C$10,Wycena!$AA$63:$AC$121,3,0),0))</f>
        <v>0</v>
      </c>
      <c r="X116" s="239">
        <f>IF(Wycena!$D$6&gt;1,(('Wycena frontów MDF'!D116*'Wycena frontów MDF'!H116)+('Wycena frontów MDF'!K116*'Wycena frontów MDF'!O116)+('Wycena frontów MDF'!R116*'Wycena frontów MDF'!V116)),0)</f>
        <v>38.375999999999998</v>
      </c>
      <c r="Z116" s="230">
        <f t="shared" si="18"/>
        <v>0.56516</v>
      </c>
      <c r="AA116" s="230">
        <f t="shared" si="19"/>
        <v>0</v>
      </c>
      <c r="AB116" s="230">
        <f t="shared" si="20"/>
        <v>0</v>
      </c>
      <c r="AC116" s="230">
        <f t="shared" si="21"/>
        <v>0</v>
      </c>
      <c r="AD116" s="240">
        <f>IF(Wycena!$C$10="ALASKA z uchwytem",((15*'Wycena frontów MDF'!H116)+(15*'Wycena frontów MDF'!O116)+(15*'Wycena frontów MDF'!V116)),IF(Wycena!$C$10="Kanion z uchwytem",((15*'Wycena frontów MDF'!H116)+(15*'Wycena frontów MDF'!O116)+(15*'Wycena frontów MDF'!V116)),IF(Wycena!$C$10="Sparta z uchwytem",((15*'Wycena frontów MDF'!H116)+(15*'Wycena frontów MDF'!O116)+(15*'Wycena frontów MDF'!V116)),0)))</f>
        <v>0</v>
      </c>
      <c r="AE116" s="241">
        <f>IF(Wycena!$C$10="VEGAS",((50*H116)+(50*O116)+(50*V116)),0)</f>
        <v>0</v>
      </c>
      <c r="AF116" s="230">
        <v>0</v>
      </c>
      <c r="AG116" s="320">
        <f t="shared" si="22"/>
        <v>0</v>
      </c>
      <c r="AH116" s="320">
        <f t="shared" si="23"/>
        <v>0</v>
      </c>
      <c r="AI116" s="320">
        <f t="shared" si="24"/>
        <v>0</v>
      </c>
      <c r="AJ116" s="320">
        <f t="shared" si="25"/>
        <v>0</v>
      </c>
      <c r="AK116" s="320">
        <f t="shared" si="26"/>
        <v>0</v>
      </c>
      <c r="AL116" s="320">
        <f t="shared" si="27"/>
        <v>0</v>
      </c>
      <c r="AM116" s="320">
        <f t="shared" si="28"/>
        <v>0</v>
      </c>
      <c r="AN116" s="320">
        <f t="shared" si="29"/>
        <v>0</v>
      </c>
      <c r="AO116" s="320">
        <f t="shared" si="30"/>
        <v>0</v>
      </c>
      <c r="AS116" s="240">
        <f>IF(Wycena!$D$6=2,(AA116+AB116+AC116+AD116+AE116+AG116+AH116+AI116+AJ116+AK116+AL116+AM116+AN116+AO116),IF(Wycena!$D$6=3,(AA116+AB116+AC116+AD116+AF116+AG116+AH116+AI116+AJ116+AK116+AL116+AM116+AN116+AO116),0))</f>
        <v>0</v>
      </c>
      <c r="AT116" s="240">
        <f t="shared" si="16"/>
        <v>38.375999999999998</v>
      </c>
    </row>
    <row r="117" spans="2:46" ht="15.75" thickBot="1">
      <c r="B117" s="253" t="s">
        <v>906</v>
      </c>
      <c r="C117" s="323" t="s">
        <v>1239</v>
      </c>
      <c r="D117" s="336">
        <f t="shared" si="17"/>
        <v>19.187999999999999</v>
      </c>
      <c r="E117" s="325">
        <v>1</v>
      </c>
      <c r="F117" s="274">
        <v>140</v>
      </c>
      <c r="G117" s="274">
        <v>896</v>
      </c>
      <c r="H117" s="274">
        <v>1</v>
      </c>
      <c r="I117" s="234">
        <f>IF(C117="PEŁNY",VLOOKUP(Wycena!$C$10,Wycena!$AA$2:$AC$60,3,0),IF(C117="SZUFLADA",VLOOKUP(Wycena!$C$10,Wycena!$AA$63:$AC$121,3,0),0))</f>
        <v>0</v>
      </c>
      <c r="J117" s="323" t="s">
        <v>1239</v>
      </c>
      <c r="K117" s="336">
        <f t="shared" si="31"/>
        <v>19.187999999999999</v>
      </c>
      <c r="L117" s="325">
        <v>1</v>
      </c>
      <c r="M117" s="274">
        <v>570</v>
      </c>
      <c r="N117" s="274">
        <v>896</v>
      </c>
      <c r="O117" s="274">
        <v>1</v>
      </c>
      <c r="P117" s="234">
        <f>IF(J117="PEŁNY",VLOOKUP(Wycena!$C$10,Wycena!$AA$2:$AC$60,3,0),IF(J117="SZUFLADA",VLOOKUP(Wycena!$C$10,Wycena!$AA$63:$AC$121,3,0),0))</f>
        <v>0</v>
      </c>
      <c r="Q117" s="337" t="s">
        <v>1244</v>
      </c>
      <c r="R117" s="274"/>
      <c r="S117" s="332"/>
      <c r="T117" s="274"/>
      <c r="U117" s="274"/>
      <c r="V117" s="274"/>
      <c r="W117" s="234">
        <f>IF(Q117="PEŁNY",VLOOKUP(Wycena!$C$10,Wycena!$AA$2:$AC$60,3,0),IF(Q117="SZUFLADA",VLOOKUP(Wycena!$C$10,Wycena!$AA$63:$AC$121,3,0),0))</f>
        <v>0</v>
      </c>
      <c r="X117" s="239">
        <f>IF(Wycena!$D$6&gt;1,(('Wycena frontów MDF'!D117*'Wycena frontów MDF'!H117)+('Wycena frontów MDF'!K117*'Wycena frontów MDF'!O117)+('Wycena frontów MDF'!R117*'Wycena frontów MDF'!V117)),0)</f>
        <v>38.375999999999998</v>
      </c>
      <c r="Z117" s="230">
        <f t="shared" si="18"/>
        <v>0.63615999999999995</v>
      </c>
      <c r="AA117" s="230">
        <f t="shared" si="19"/>
        <v>0</v>
      </c>
      <c r="AB117" s="230">
        <f t="shared" si="20"/>
        <v>0</v>
      </c>
      <c r="AC117" s="230">
        <f t="shared" si="21"/>
        <v>0</v>
      </c>
      <c r="AD117" s="240">
        <f>IF(Wycena!$C$10="ALASKA z uchwytem",((15*'Wycena frontów MDF'!H117)+(15*'Wycena frontów MDF'!O117)+(15*'Wycena frontów MDF'!V117)),IF(Wycena!$C$10="Kanion z uchwytem",((15*'Wycena frontów MDF'!H117)+(15*'Wycena frontów MDF'!O117)+(15*'Wycena frontów MDF'!V117)),IF(Wycena!$C$10="Sparta z uchwytem",((15*'Wycena frontów MDF'!H117)+(15*'Wycena frontów MDF'!O117)+(15*'Wycena frontów MDF'!V117)),0)))</f>
        <v>0</v>
      </c>
      <c r="AE117" s="241">
        <f>IF(Wycena!$C$10="VEGAS",((50*H117)+(50*O117)+(50*V117)),0)</f>
        <v>0</v>
      </c>
      <c r="AF117" s="230">
        <v>0</v>
      </c>
      <c r="AG117" s="320">
        <f t="shared" si="22"/>
        <v>0</v>
      </c>
      <c r="AH117" s="320">
        <f t="shared" si="23"/>
        <v>0</v>
      </c>
      <c r="AI117" s="320">
        <f t="shared" si="24"/>
        <v>0</v>
      </c>
      <c r="AJ117" s="320">
        <f t="shared" si="25"/>
        <v>0</v>
      </c>
      <c r="AK117" s="320">
        <f t="shared" si="26"/>
        <v>0</v>
      </c>
      <c r="AL117" s="320">
        <f t="shared" si="27"/>
        <v>0</v>
      </c>
      <c r="AM117" s="320">
        <f t="shared" si="28"/>
        <v>0</v>
      </c>
      <c r="AN117" s="320">
        <f t="shared" si="29"/>
        <v>0</v>
      </c>
      <c r="AO117" s="320">
        <f t="shared" si="30"/>
        <v>0</v>
      </c>
      <c r="AS117" s="240">
        <f>IF(Wycena!$D$6=2,(AA117+AB117+AC117+AD117+AE117+AG117+AH117+AI117+AJ117+AK117+AL117+AM117+AN117+AO117),IF(Wycena!$D$6=3,(AA117+AB117+AC117+AD117+AF117+AG117+AH117+AI117+AJ117+AK117+AL117+AM117+AN117+AO117),0))</f>
        <v>0</v>
      </c>
      <c r="AT117" s="240">
        <f t="shared" si="16"/>
        <v>38.375999999999998</v>
      </c>
    </row>
    <row r="118" spans="2:46" ht="15.75" thickBot="1">
      <c r="B118" s="251" t="s">
        <v>85</v>
      </c>
      <c r="C118" s="322" t="s">
        <v>1238</v>
      </c>
      <c r="D118" s="302">
        <f t="shared" si="17"/>
        <v>16.7895</v>
      </c>
      <c r="E118" s="324">
        <v>2</v>
      </c>
      <c r="F118" s="272">
        <v>713</v>
      </c>
      <c r="G118" s="272">
        <v>299</v>
      </c>
      <c r="H118" s="271">
        <v>1</v>
      </c>
      <c r="I118" s="234">
        <f>IF(C118="PEŁNY",VLOOKUP(Wycena!$C$10,Wycena!$AA$2:$AC$60,3,0),IF(C118="SZUFLADA",VLOOKUP(Wycena!$C$10,Wycena!$AA$63:$AC$121,3,0),0))</f>
        <v>0</v>
      </c>
      <c r="J118" s="322" t="s">
        <v>1238</v>
      </c>
      <c r="K118" s="302">
        <f t="shared" si="31"/>
        <v>33.579000000000001</v>
      </c>
      <c r="L118" s="324">
        <v>4</v>
      </c>
      <c r="M118" s="272">
        <v>713</v>
      </c>
      <c r="N118" s="272">
        <v>299</v>
      </c>
      <c r="O118" s="271">
        <v>1</v>
      </c>
      <c r="P118" s="234">
        <f>IF(J118="PEŁNY",VLOOKUP(Wycena!$C$10,Wycena!$AA$2:$AC$60,3,0),IF(J118="SZUFLADA",VLOOKUP(Wycena!$C$10,Wycena!$AA$63:$AC$121,3,0),0))</f>
        <v>0</v>
      </c>
      <c r="Q118" s="337" t="s">
        <v>1244</v>
      </c>
      <c r="R118" s="282"/>
      <c r="S118" s="330"/>
      <c r="T118" s="271"/>
      <c r="U118" s="271"/>
      <c r="V118" s="271"/>
      <c r="W118" s="234">
        <f>IF(Q118="PEŁNY",VLOOKUP(Wycena!$C$10,Wycena!$AA$2:$AC$60,3,0),IF(Q118="SZUFLADA",VLOOKUP(Wycena!$C$10,Wycena!$AA$63:$AC$121,3,0),0))</f>
        <v>0</v>
      </c>
      <c r="X118" s="239">
        <f>IF(Wycena!$D$6&gt;1,(('Wycena frontów MDF'!D118*'Wycena frontów MDF'!H118)+('Wycena frontów MDF'!K118*'Wycena frontów MDF'!O118)+('Wycena frontów MDF'!R118*'Wycena frontów MDF'!V118)),0)</f>
        <v>50.368499999999997</v>
      </c>
      <c r="Z118" s="230">
        <f t="shared" si="18"/>
        <v>0.42637399999999998</v>
      </c>
      <c r="AA118" s="230">
        <f t="shared" si="19"/>
        <v>0</v>
      </c>
      <c r="AB118" s="230">
        <f t="shared" si="20"/>
        <v>0</v>
      </c>
      <c r="AC118" s="230">
        <f t="shared" si="21"/>
        <v>0</v>
      </c>
      <c r="AD118" s="240">
        <f>IF(Wycena!$C$10="ALASKA z uchwytem",((15*'Wycena frontów MDF'!H118)+(15*'Wycena frontów MDF'!O118)+(15*'Wycena frontów MDF'!V118)),IF(Wycena!$C$10="Kanion z uchwytem",((15*'Wycena frontów MDF'!H118)+(15*'Wycena frontów MDF'!O118)+(15*'Wycena frontów MDF'!V118)),IF(Wycena!$C$10="Sparta z uchwytem",((15*'Wycena frontów MDF'!H118)+(15*'Wycena frontów MDF'!O118)+(15*'Wycena frontów MDF'!V118)),0)))</f>
        <v>0</v>
      </c>
      <c r="AE118" s="241">
        <f>IF(Wycena!$C$10="VEGAS",((50*H118)+(50*O118)+(50*V118)),0)</f>
        <v>0</v>
      </c>
      <c r="AF118" s="230">
        <v>0</v>
      </c>
      <c r="AG118" s="320">
        <f t="shared" si="22"/>
        <v>0</v>
      </c>
      <c r="AH118" s="320">
        <f t="shared" si="23"/>
        <v>0</v>
      </c>
      <c r="AI118" s="320">
        <f t="shared" si="24"/>
        <v>0</v>
      </c>
      <c r="AJ118" s="320">
        <f t="shared" si="25"/>
        <v>0</v>
      </c>
      <c r="AK118" s="320">
        <f t="shared" si="26"/>
        <v>0</v>
      </c>
      <c r="AL118" s="320">
        <f t="shared" si="27"/>
        <v>0</v>
      </c>
      <c r="AM118" s="320">
        <f t="shared" si="28"/>
        <v>0</v>
      </c>
      <c r="AN118" s="320">
        <f t="shared" si="29"/>
        <v>0</v>
      </c>
      <c r="AO118" s="320">
        <f t="shared" si="30"/>
        <v>0</v>
      </c>
      <c r="AS118" s="240">
        <f>IF(Wycena!$D$6=2,(AA118+AB118+AC118+AD118+AE118+AG118+AH118+AI118+AJ118+AK118+AL118+AM118+AN118+AO118),IF(Wycena!$D$6=3,(AA118+AB118+AC118+AD118+AF118+AG118+AH118+AI118+AJ118+AK118+AL118+AM118+AN118+AO118),0))</f>
        <v>0</v>
      </c>
      <c r="AT118" s="240">
        <f t="shared" si="16"/>
        <v>50.368499999999997</v>
      </c>
    </row>
    <row r="119" spans="2:46" ht="15.75" thickBot="1">
      <c r="B119" s="251" t="s">
        <v>86</v>
      </c>
      <c r="C119" s="322" t="s">
        <v>1238</v>
      </c>
      <c r="D119" s="302">
        <f t="shared" si="17"/>
        <v>16.7895</v>
      </c>
      <c r="E119" s="324">
        <v>2</v>
      </c>
      <c r="F119" s="272">
        <v>713</v>
      </c>
      <c r="G119" s="272">
        <v>299</v>
      </c>
      <c r="H119" s="271">
        <v>1</v>
      </c>
      <c r="I119" s="234">
        <f>IF(C119="PEŁNY",VLOOKUP(Wycena!$C$10,Wycena!$AA$2:$AC$60,3,0),IF(C119="SZUFLADA",VLOOKUP(Wycena!$C$10,Wycena!$AA$63:$AC$121,3,0),0))</f>
        <v>0</v>
      </c>
      <c r="J119" s="322" t="s">
        <v>1238</v>
      </c>
      <c r="K119" s="302">
        <f t="shared" si="31"/>
        <v>33.579000000000001</v>
      </c>
      <c r="L119" s="324">
        <v>4</v>
      </c>
      <c r="M119" s="272">
        <v>713</v>
      </c>
      <c r="N119" s="272">
        <v>299</v>
      </c>
      <c r="O119" s="271">
        <v>1</v>
      </c>
      <c r="P119" s="234">
        <f>IF(J119="PEŁNY",VLOOKUP(Wycena!$C$10,Wycena!$AA$2:$AC$60,3,0),IF(J119="SZUFLADA",VLOOKUP(Wycena!$C$10,Wycena!$AA$63:$AC$121,3,0),0))</f>
        <v>0</v>
      </c>
      <c r="Q119" s="337" t="s">
        <v>1244</v>
      </c>
      <c r="R119" s="282"/>
      <c r="S119" s="330"/>
      <c r="T119" s="271"/>
      <c r="U119" s="271"/>
      <c r="V119" s="271"/>
      <c r="W119" s="234">
        <f>IF(Q119="PEŁNY",VLOOKUP(Wycena!$C$10,Wycena!$AA$2:$AC$60,3,0),IF(Q119="SZUFLADA",VLOOKUP(Wycena!$C$10,Wycena!$AA$63:$AC$121,3,0),0))</f>
        <v>0</v>
      </c>
      <c r="X119" s="239">
        <f>IF(Wycena!$D$6&gt;1,(('Wycena frontów MDF'!D119*'Wycena frontów MDF'!H119)+('Wycena frontów MDF'!K119*'Wycena frontów MDF'!O119)+('Wycena frontów MDF'!R119*'Wycena frontów MDF'!V119)),0)</f>
        <v>50.368499999999997</v>
      </c>
      <c r="Z119" s="230">
        <f t="shared" si="18"/>
        <v>0.42637399999999998</v>
      </c>
      <c r="AA119" s="230">
        <f t="shared" si="19"/>
        <v>0</v>
      </c>
      <c r="AB119" s="230">
        <f t="shared" si="20"/>
        <v>0</v>
      </c>
      <c r="AC119" s="230">
        <f t="shared" si="21"/>
        <v>0</v>
      </c>
      <c r="AD119" s="240">
        <f>IF(Wycena!$C$10="ALASKA z uchwytem",((15*'Wycena frontów MDF'!H119)+(15*'Wycena frontów MDF'!O119)+(15*'Wycena frontów MDF'!V119)),IF(Wycena!$C$10="Kanion z uchwytem",((15*'Wycena frontów MDF'!H119)+(15*'Wycena frontów MDF'!O119)+(15*'Wycena frontów MDF'!V119)),IF(Wycena!$C$10="Sparta z uchwytem",((15*'Wycena frontów MDF'!H119)+(15*'Wycena frontów MDF'!O119)+(15*'Wycena frontów MDF'!V119)),0)))</f>
        <v>0</v>
      </c>
      <c r="AE119" s="241">
        <f>IF(Wycena!$C$10="VEGAS",((50*H119)+(50*O119)+(50*V119)),0)</f>
        <v>0</v>
      </c>
      <c r="AF119" s="230">
        <v>0</v>
      </c>
      <c r="AG119" s="320">
        <f t="shared" si="22"/>
        <v>0</v>
      </c>
      <c r="AH119" s="320">
        <f t="shared" si="23"/>
        <v>0</v>
      </c>
      <c r="AI119" s="320">
        <f t="shared" si="24"/>
        <v>0</v>
      </c>
      <c r="AJ119" s="320">
        <f t="shared" si="25"/>
        <v>0</v>
      </c>
      <c r="AK119" s="320">
        <f t="shared" si="26"/>
        <v>0</v>
      </c>
      <c r="AL119" s="320">
        <f t="shared" si="27"/>
        <v>0</v>
      </c>
      <c r="AM119" s="320">
        <f t="shared" si="28"/>
        <v>0</v>
      </c>
      <c r="AN119" s="320">
        <f t="shared" si="29"/>
        <v>0</v>
      </c>
      <c r="AO119" s="320">
        <f t="shared" si="30"/>
        <v>0</v>
      </c>
      <c r="AS119" s="240">
        <f>IF(Wycena!$D$6=2,(AA119+AB119+AC119+AD119+AE119+AG119+AH119+AI119+AJ119+AK119+AL119+AM119+AN119+AO119),IF(Wycena!$D$6=3,(AA119+AB119+AC119+AD119+AF119+AG119+AH119+AI119+AJ119+AK119+AL119+AM119+AN119+AO119),0))</f>
        <v>0</v>
      </c>
      <c r="AT119" s="240">
        <f t="shared" si="16"/>
        <v>50.368499999999997</v>
      </c>
    </row>
    <row r="120" spans="2:46" ht="15.75" thickBot="1">
      <c r="B120" s="254" t="s">
        <v>87</v>
      </c>
      <c r="C120" s="323" t="s">
        <v>1239</v>
      </c>
      <c r="D120" s="336">
        <f t="shared" si="17"/>
        <v>19.187999999999999</v>
      </c>
      <c r="E120" s="325">
        <v>1</v>
      </c>
      <c r="F120" s="277">
        <v>355</v>
      </c>
      <c r="G120" s="277">
        <v>317</v>
      </c>
      <c r="H120" s="277">
        <v>2</v>
      </c>
      <c r="I120" s="234">
        <f>IF(C120="PEŁNY",VLOOKUP(Wycena!$C$10,Wycena!$AA$2:$AC$60,3,0),IF(C120="SZUFLADA",VLOOKUP(Wycena!$C$10,Wycena!$AA$63:$AC$121,3,0),0))</f>
        <v>0</v>
      </c>
      <c r="J120" s="323" t="s">
        <v>1239</v>
      </c>
      <c r="K120" s="336">
        <f t="shared" si="31"/>
        <v>19.187999999999999</v>
      </c>
      <c r="L120" s="325">
        <v>1</v>
      </c>
      <c r="M120" s="277">
        <v>355</v>
      </c>
      <c r="N120" s="277">
        <v>317</v>
      </c>
      <c r="O120" s="277">
        <v>2</v>
      </c>
      <c r="P120" s="234">
        <f>IF(J120="PEŁNY",VLOOKUP(Wycena!$C$10,Wycena!$AA$2:$AC$60,3,0),IF(J120="SZUFLADA",VLOOKUP(Wycena!$C$10,Wycena!$AA$63:$AC$121,3,0),0))</f>
        <v>0</v>
      </c>
      <c r="Q120" s="337" t="s">
        <v>1244</v>
      </c>
      <c r="R120" s="276"/>
      <c r="S120" s="331"/>
      <c r="T120" s="276"/>
      <c r="U120" s="276"/>
      <c r="V120" s="276"/>
      <c r="W120" s="234">
        <f>IF(Q120="PEŁNY",VLOOKUP(Wycena!$C$10,Wycena!$AA$2:$AC$60,3,0),IF(Q120="SZUFLADA",VLOOKUP(Wycena!$C$10,Wycena!$AA$63:$AC$121,3,0),0))</f>
        <v>0</v>
      </c>
      <c r="X120" s="239">
        <f>IF(Wycena!$D$6&gt;1,(('Wycena frontów MDF'!D120*'Wycena frontów MDF'!H120)+('Wycena frontów MDF'!K120*'Wycena frontów MDF'!O120)+('Wycena frontów MDF'!R120*'Wycena frontów MDF'!V120)),0)</f>
        <v>76.751999999999995</v>
      </c>
      <c r="Z120" s="230">
        <f t="shared" si="18"/>
        <v>0.45013999999999998</v>
      </c>
      <c r="AA120" s="230">
        <f t="shared" si="19"/>
        <v>0</v>
      </c>
      <c r="AB120" s="230">
        <f t="shared" si="20"/>
        <v>0</v>
      </c>
      <c r="AC120" s="230">
        <f t="shared" si="21"/>
        <v>0</v>
      </c>
      <c r="AD120" s="240">
        <f>IF(Wycena!$C$10="ALASKA z uchwytem",((15*'Wycena frontów MDF'!H120)+(15*'Wycena frontów MDF'!O120)+(15*'Wycena frontów MDF'!V120)),IF(Wycena!$C$10="Kanion z uchwytem",((15*'Wycena frontów MDF'!H120)+(15*'Wycena frontów MDF'!O120)+(15*'Wycena frontów MDF'!V120)),IF(Wycena!$C$10="Sparta z uchwytem",((15*'Wycena frontów MDF'!H120)+(15*'Wycena frontów MDF'!O120)+(15*'Wycena frontów MDF'!V120)),0)))</f>
        <v>0</v>
      </c>
      <c r="AE120" s="241">
        <f>IF(Wycena!$C$10="VEGAS",((50*H120)+(50*O120)+(50*V120)),0)</f>
        <v>0</v>
      </c>
      <c r="AF120" s="230">
        <v>0</v>
      </c>
      <c r="AG120" s="320">
        <f t="shared" si="22"/>
        <v>0</v>
      </c>
      <c r="AH120" s="320">
        <f t="shared" si="23"/>
        <v>0</v>
      </c>
      <c r="AI120" s="320">
        <f t="shared" si="24"/>
        <v>0</v>
      </c>
      <c r="AJ120" s="320">
        <f t="shared" si="25"/>
        <v>0</v>
      </c>
      <c r="AK120" s="320">
        <f t="shared" si="26"/>
        <v>0</v>
      </c>
      <c r="AL120" s="320">
        <f t="shared" si="27"/>
        <v>0</v>
      </c>
      <c r="AM120" s="320">
        <f t="shared" si="28"/>
        <v>0</v>
      </c>
      <c r="AN120" s="320">
        <f t="shared" si="29"/>
        <v>0</v>
      </c>
      <c r="AO120" s="320">
        <f t="shared" si="30"/>
        <v>0</v>
      </c>
      <c r="AS120" s="240">
        <f>IF(Wycena!$D$6=2,(AA120+AB120+AC120+AD120+AE120+AG120+AH120+AI120+AJ120+AK120+AL120+AM120+AN120+AO120),IF(Wycena!$D$6=3,(AA120+AB120+AC120+AD120+AF120+AG120+AH120+AI120+AJ120+AK120+AL120+AM120+AN120+AO120),0))</f>
        <v>0</v>
      </c>
      <c r="AT120" s="240">
        <f t="shared" si="16"/>
        <v>76.751999999999995</v>
      </c>
    </row>
    <row r="121" spans="2:46" ht="15.75" thickBot="1">
      <c r="B121" s="254" t="s">
        <v>88</v>
      </c>
      <c r="C121" s="323" t="s">
        <v>1239</v>
      </c>
      <c r="D121" s="336">
        <f t="shared" si="17"/>
        <v>19.187999999999999</v>
      </c>
      <c r="E121" s="325">
        <v>1</v>
      </c>
      <c r="F121" s="277">
        <v>140</v>
      </c>
      <c r="G121" s="277">
        <v>317</v>
      </c>
      <c r="H121" s="277">
        <v>2</v>
      </c>
      <c r="I121" s="234">
        <f>IF(C121="PEŁNY",VLOOKUP(Wycena!$C$10,Wycena!$AA$2:$AC$60,3,0),IF(C121="SZUFLADA",VLOOKUP(Wycena!$C$10,Wycena!$AA$63:$AC$121,3,0),0))</f>
        <v>0</v>
      </c>
      <c r="J121" s="323" t="s">
        <v>1239</v>
      </c>
      <c r="K121" s="336">
        <f t="shared" si="31"/>
        <v>19.187999999999999</v>
      </c>
      <c r="L121" s="325">
        <v>1</v>
      </c>
      <c r="M121" s="277">
        <v>284</v>
      </c>
      <c r="N121" s="277">
        <v>317</v>
      </c>
      <c r="O121" s="277">
        <v>4</v>
      </c>
      <c r="P121" s="234">
        <f>IF(J121="PEŁNY",VLOOKUP(Wycena!$C$10,Wycena!$AA$2:$AC$60,3,0),IF(J121="SZUFLADA",VLOOKUP(Wycena!$C$10,Wycena!$AA$63:$AC$121,3,0),0))</f>
        <v>0</v>
      </c>
      <c r="Q121" s="337" t="s">
        <v>1244</v>
      </c>
      <c r="R121" s="276"/>
      <c r="S121" s="331"/>
      <c r="T121" s="276"/>
      <c r="U121" s="276"/>
      <c r="V121" s="276"/>
      <c r="W121" s="234">
        <f>IF(Q121="PEŁNY",VLOOKUP(Wycena!$C$10,Wycena!$AA$2:$AC$60,3,0),IF(Q121="SZUFLADA",VLOOKUP(Wycena!$C$10,Wycena!$AA$63:$AC$121,3,0),0))</f>
        <v>0</v>
      </c>
      <c r="X121" s="239">
        <f>IF(Wycena!$D$6&gt;1,(('Wycena frontów MDF'!D121*'Wycena frontów MDF'!H121)+('Wycena frontów MDF'!K121*'Wycena frontów MDF'!O121)+('Wycena frontów MDF'!R121*'Wycena frontów MDF'!V121)),0)</f>
        <v>115.12799999999999</v>
      </c>
      <c r="Z121" s="230">
        <f t="shared" si="18"/>
        <v>0.44887199999999999</v>
      </c>
      <c r="AA121" s="230">
        <f t="shared" si="19"/>
        <v>0</v>
      </c>
      <c r="AB121" s="230">
        <f t="shared" si="20"/>
        <v>0</v>
      </c>
      <c r="AC121" s="230">
        <f t="shared" si="21"/>
        <v>0</v>
      </c>
      <c r="AD121" s="240">
        <f>IF(Wycena!$C$10="ALASKA z uchwytem",((15*'Wycena frontów MDF'!H121)+(15*'Wycena frontów MDF'!O121)+(15*'Wycena frontów MDF'!V121)),IF(Wycena!$C$10="Kanion z uchwytem",((15*'Wycena frontów MDF'!H121)+(15*'Wycena frontów MDF'!O121)+(15*'Wycena frontów MDF'!V121)),IF(Wycena!$C$10="Sparta z uchwytem",((15*'Wycena frontów MDF'!H121)+(15*'Wycena frontów MDF'!O121)+(15*'Wycena frontów MDF'!V121)),0)))</f>
        <v>0</v>
      </c>
      <c r="AE121" s="241">
        <f>IF(Wycena!$C$10="VEGAS",((50*H121)+(50*O121)+(50*V121)),0)</f>
        <v>0</v>
      </c>
      <c r="AF121" s="230">
        <v>0</v>
      </c>
      <c r="AG121" s="320">
        <f t="shared" si="22"/>
        <v>0</v>
      </c>
      <c r="AH121" s="320">
        <f t="shared" si="23"/>
        <v>0</v>
      </c>
      <c r="AI121" s="320">
        <f t="shared" si="24"/>
        <v>0</v>
      </c>
      <c r="AJ121" s="320">
        <f t="shared" si="25"/>
        <v>0</v>
      </c>
      <c r="AK121" s="320">
        <f t="shared" si="26"/>
        <v>0</v>
      </c>
      <c r="AL121" s="320">
        <f t="shared" si="27"/>
        <v>0</v>
      </c>
      <c r="AM121" s="320">
        <f t="shared" si="28"/>
        <v>0</v>
      </c>
      <c r="AN121" s="320">
        <f t="shared" si="29"/>
        <v>0</v>
      </c>
      <c r="AO121" s="320">
        <f t="shared" si="30"/>
        <v>0</v>
      </c>
      <c r="AS121" s="240">
        <f>IF(Wycena!$D$6=2,(AA121+AB121+AC121+AD121+AE121+AG121+AH121+AI121+AJ121+AK121+AL121+AM121+AN121+AO121),IF(Wycena!$D$6=3,(AA121+AB121+AC121+AD121+AF121+AG121+AH121+AI121+AJ121+AK121+AL121+AM121+AN121+AO121),0))</f>
        <v>0</v>
      </c>
      <c r="AT121" s="240">
        <f t="shared" si="16"/>
        <v>115.12799999999999</v>
      </c>
    </row>
    <row r="122" spans="2:46" ht="15.75" thickBot="1">
      <c r="B122" s="254" t="s">
        <v>89</v>
      </c>
      <c r="C122" s="323" t="s">
        <v>1239</v>
      </c>
      <c r="D122" s="336">
        <f t="shared" si="17"/>
        <v>19.187999999999999</v>
      </c>
      <c r="E122" s="325">
        <v>1</v>
      </c>
      <c r="F122" s="277">
        <v>140</v>
      </c>
      <c r="G122" s="277">
        <v>317</v>
      </c>
      <c r="H122" s="277">
        <v>6</v>
      </c>
      <c r="I122" s="234">
        <f>IF(C122="PEŁNY",VLOOKUP(Wycena!$C$10,Wycena!$AA$2:$AC$60,3,0),IF(C122="SZUFLADA",VLOOKUP(Wycena!$C$10,Wycena!$AA$63:$AC$121,3,0),0))</f>
        <v>0</v>
      </c>
      <c r="J122" s="323" t="s">
        <v>1239</v>
      </c>
      <c r="K122" s="336">
        <f t="shared" si="31"/>
        <v>19.187999999999999</v>
      </c>
      <c r="L122" s="325">
        <v>1</v>
      </c>
      <c r="M122" s="277">
        <v>284</v>
      </c>
      <c r="N122" s="277">
        <v>317</v>
      </c>
      <c r="O122" s="277">
        <v>2</v>
      </c>
      <c r="P122" s="234">
        <f>IF(J122="PEŁNY",VLOOKUP(Wycena!$C$10,Wycena!$AA$2:$AC$60,3,0),IF(J122="SZUFLADA",VLOOKUP(Wycena!$C$10,Wycena!$AA$63:$AC$121,3,0),0))</f>
        <v>0</v>
      </c>
      <c r="Q122" s="337" t="s">
        <v>1244</v>
      </c>
      <c r="R122" s="276"/>
      <c r="S122" s="331"/>
      <c r="T122" s="276"/>
      <c r="U122" s="276"/>
      <c r="V122" s="276"/>
      <c r="W122" s="234">
        <f>IF(Q122="PEŁNY",VLOOKUP(Wycena!$C$10,Wycena!$AA$2:$AC$60,3,0),IF(Q122="SZUFLADA",VLOOKUP(Wycena!$C$10,Wycena!$AA$63:$AC$121,3,0),0))</f>
        <v>0</v>
      </c>
      <c r="X122" s="239">
        <f>IF(Wycena!$D$6&gt;1,(('Wycena frontów MDF'!D122*'Wycena frontów MDF'!H122)+('Wycena frontów MDF'!K122*'Wycena frontów MDF'!O122)+('Wycena frontów MDF'!R122*'Wycena frontów MDF'!V122)),0)</f>
        <v>153.50399999999999</v>
      </c>
      <c r="Z122" s="230">
        <f t="shared" si="18"/>
        <v>0.44633600000000001</v>
      </c>
      <c r="AA122" s="230">
        <f t="shared" si="19"/>
        <v>0</v>
      </c>
      <c r="AB122" s="230">
        <f t="shared" si="20"/>
        <v>0</v>
      </c>
      <c r="AC122" s="230">
        <f t="shared" si="21"/>
        <v>0</v>
      </c>
      <c r="AD122" s="240">
        <f>IF(Wycena!$C$10="ALASKA z uchwytem",((15*'Wycena frontów MDF'!H122)+(15*'Wycena frontów MDF'!O122)+(15*'Wycena frontów MDF'!V122)),IF(Wycena!$C$10="Kanion z uchwytem",((15*'Wycena frontów MDF'!H122)+(15*'Wycena frontów MDF'!O122)+(15*'Wycena frontów MDF'!V122)),IF(Wycena!$C$10="Sparta z uchwytem",((15*'Wycena frontów MDF'!H122)+(15*'Wycena frontów MDF'!O122)+(15*'Wycena frontów MDF'!V122)),0)))</f>
        <v>0</v>
      </c>
      <c r="AE122" s="241">
        <f>IF(Wycena!$C$10="VEGAS",((50*H122)+(50*O122)+(50*V122)),0)</f>
        <v>0</v>
      </c>
      <c r="AF122" s="230">
        <v>0</v>
      </c>
      <c r="AG122" s="320">
        <f t="shared" si="22"/>
        <v>0</v>
      </c>
      <c r="AH122" s="320">
        <f t="shared" si="23"/>
        <v>0</v>
      </c>
      <c r="AI122" s="320">
        <f t="shared" si="24"/>
        <v>0</v>
      </c>
      <c r="AJ122" s="320">
        <f t="shared" si="25"/>
        <v>0</v>
      </c>
      <c r="AK122" s="320">
        <f t="shared" si="26"/>
        <v>0</v>
      </c>
      <c r="AL122" s="320">
        <f t="shared" si="27"/>
        <v>0</v>
      </c>
      <c r="AM122" s="320">
        <f t="shared" si="28"/>
        <v>0</v>
      </c>
      <c r="AN122" s="320">
        <f t="shared" si="29"/>
        <v>0</v>
      </c>
      <c r="AO122" s="320">
        <f t="shared" si="30"/>
        <v>0</v>
      </c>
      <c r="AS122" s="240">
        <f>IF(Wycena!$D$6=2,(AA122+AB122+AC122+AD122+AE122+AG122+AH122+AI122+AJ122+AK122+AL122+AM122+AN122+AO122),IF(Wycena!$D$6=3,(AA122+AB122+AC122+AD122+AF122+AG122+AH122+AI122+AJ122+AK122+AL122+AM122+AN122+AO122),0))</f>
        <v>0</v>
      </c>
      <c r="AT122" s="240">
        <f t="shared" si="16"/>
        <v>153.50399999999999</v>
      </c>
    </row>
    <row r="123" spans="2:46" ht="15.75" thickBot="1">
      <c r="B123" s="254" t="s">
        <v>90</v>
      </c>
      <c r="C123" s="323" t="s">
        <v>1239</v>
      </c>
      <c r="D123" s="336">
        <f t="shared" si="17"/>
        <v>19.187999999999999</v>
      </c>
      <c r="E123" s="325">
        <v>1</v>
      </c>
      <c r="F123" s="277">
        <v>140</v>
      </c>
      <c r="G123" s="277">
        <v>317</v>
      </c>
      <c r="H123" s="277">
        <v>10</v>
      </c>
      <c r="I123" s="234">
        <f>IF(C123="PEŁNY",VLOOKUP(Wycena!$C$10,Wycena!$AA$2:$AC$60,3,0),IF(C123="SZUFLADA",VLOOKUP(Wycena!$C$10,Wycena!$AA$63:$AC$121,3,0),0))</f>
        <v>0</v>
      </c>
      <c r="J123" s="337" t="s">
        <v>1244</v>
      </c>
      <c r="K123" s="337"/>
      <c r="L123" s="328"/>
      <c r="M123"/>
      <c r="N123"/>
      <c r="O123"/>
      <c r="P123" s="234">
        <f>IF(J123="PEŁNY",VLOOKUP(Wycena!$C$10,Wycena!$AA$2:$AC$60,3,0),IF(J123="SZUFLADA",VLOOKUP(Wycena!$C$10,Wycena!$AA$63:$AC$121,3,0),0))</f>
        <v>0</v>
      </c>
      <c r="Q123" s="337" t="s">
        <v>1244</v>
      </c>
      <c r="R123" s="280"/>
      <c r="S123" s="329"/>
      <c r="T123"/>
      <c r="U123"/>
      <c r="V123"/>
      <c r="W123" s="234">
        <f>IF(Q123="PEŁNY",VLOOKUP(Wycena!$C$10,Wycena!$AA$2:$AC$60,3,0),IF(Q123="SZUFLADA",VLOOKUP(Wycena!$C$10,Wycena!$AA$63:$AC$121,3,0),0))</f>
        <v>0</v>
      </c>
      <c r="X123" s="239">
        <f>IF(Wycena!$D$6&gt;1,(('Wycena frontów MDF'!D123*'Wycena frontów MDF'!H123)+('Wycena frontów MDF'!K123*'Wycena frontów MDF'!O123)+('Wycena frontów MDF'!R123*'Wycena frontów MDF'!V123)),0)</f>
        <v>191.88</v>
      </c>
      <c r="Z123" s="230">
        <f t="shared" si="18"/>
        <v>0.44380000000000003</v>
      </c>
      <c r="AA123" s="230">
        <f t="shared" si="19"/>
        <v>0</v>
      </c>
      <c r="AB123" s="230">
        <f t="shared" si="20"/>
        <v>0</v>
      </c>
      <c r="AC123" s="230">
        <f t="shared" si="21"/>
        <v>0</v>
      </c>
      <c r="AD123" s="240">
        <f>IF(Wycena!$C$10="ALASKA z uchwytem",((15*'Wycena frontów MDF'!H123)+(15*'Wycena frontów MDF'!O123)+(15*'Wycena frontów MDF'!V123)),IF(Wycena!$C$10="Kanion z uchwytem",((15*'Wycena frontów MDF'!H123)+(15*'Wycena frontów MDF'!O123)+(15*'Wycena frontów MDF'!V123)),IF(Wycena!$C$10="Sparta z uchwytem",((15*'Wycena frontów MDF'!H123)+(15*'Wycena frontów MDF'!O123)+(15*'Wycena frontów MDF'!V123)),0)))</f>
        <v>0</v>
      </c>
      <c r="AE123" s="241">
        <f>IF(Wycena!$C$10="VEGAS",((50*H123)+(50*O123)+(50*V123)),0)</f>
        <v>0</v>
      </c>
      <c r="AF123" s="230">
        <v>0</v>
      </c>
      <c r="AG123" s="320">
        <f t="shared" si="22"/>
        <v>0</v>
      </c>
      <c r="AH123" s="320">
        <f t="shared" si="23"/>
        <v>0</v>
      </c>
      <c r="AI123" s="320">
        <f t="shared" si="24"/>
        <v>0</v>
      </c>
      <c r="AJ123" s="320">
        <f t="shared" si="25"/>
        <v>0</v>
      </c>
      <c r="AK123" s="320">
        <f t="shared" si="26"/>
        <v>0</v>
      </c>
      <c r="AL123" s="320">
        <f t="shared" si="27"/>
        <v>0</v>
      </c>
      <c r="AM123" s="320">
        <f t="shared" si="28"/>
        <v>0</v>
      </c>
      <c r="AN123" s="320">
        <f t="shared" si="29"/>
        <v>0</v>
      </c>
      <c r="AO123" s="320">
        <f t="shared" si="30"/>
        <v>0</v>
      </c>
      <c r="AS123" s="240">
        <f>IF(Wycena!$D$6=2,(AA123+AB123+AC123+AD123+AE123+AG123+AH123+AI123+AJ123+AK123+AL123+AM123+AN123+AO123),IF(Wycena!$D$6=3,(AA123+AB123+AC123+AD123+AF123+AG123+AH123+AI123+AJ123+AK123+AL123+AM123+AN123+AO123),0))</f>
        <v>0</v>
      </c>
      <c r="AT123" s="240">
        <f t="shared" si="16"/>
        <v>191.88</v>
      </c>
    </row>
    <row r="124" spans="2:46" ht="15.75" thickBot="1">
      <c r="B124" s="251" t="s">
        <v>91</v>
      </c>
      <c r="C124" s="322" t="s">
        <v>1238</v>
      </c>
      <c r="D124" s="302">
        <f t="shared" si="17"/>
        <v>16.7895</v>
      </c>
      <c r="E124" s="324">
        <v>2</v>
      </c>
      <c r="F124" s="272">
        <v>713</v>
      </c>
      <c r="G124" s="272">
        <v>429</v>
      </c>
      <c r="H124" s="271">
        <v>1</v>
      </c>
      <c r="I124" s="234">
        <f>IF(C124="PEŁNY",VLOOKUP(Wycena!$C$10,Wycena!$AA$2:$AC$60,3,0),IF(C124="SZUFLADA",VLOOKUP(Wycena!$C$10,Wycena!$AA$63:$AC$121,3,0),0))</f>
        <v>0</v>
      </c>
      <c r="J124" s="337" t="s">
        <v>1244</v>
      </c>
      <c r="K124" s="337"/>
      <c r="L124" s="328"/>
      <c r="M124"/>
      <c r="N124"/>
      <c r="O124"/>
      <c r="P124" s="234">
        <f>IF(J124="PEŁNY",VLOOKUP(Wycena!$C$10,Wycena!$AA$2:$AC$60,3,0),IF(J124="SZUFLADA",VLOOKUP(Wycena!$C$10,Wycena!$AA$63:$AC$121,3,0),0))</f>
        <v>0</v>
      </c>
      <c r="Q124" s="337" t="s">
        <v>1244</v>
      </c>
      <c r="R124" s="280"/>
      <c r="S124" s="329"/>
      <c r="T124"/>
      <c r="U124"/>
      <c r="V124"/>
      <c r="W124" s="234">
        <f>IF(Q124="PEŁNY",VLOOKUP(Wycena!$C$10,Wycena!$AA$2:$AC$60,3,0),IF(Q124="SZUFLADA",VLOOKUP(Wycena!$C$10,Wycena!$AA$63:$AC$121,3,0),0))</f>
        <v>0</v>
      </c>
      <c r="X124" s="239">
        <f>IF(Wycena!$D$6&gt;1,(('Wycena frontów MDF'!D124*'Wycena frontów MDF'!H124)+('Wycena frontów MDF'!K124*'Wycena frontów MDF'!O124)+('Wycena frontów MDF'!R124*'Wycena frontów MDF'!V124)),0)</f>
        <v>16.7895</v>
      </c>
      <c r="Z124" s="230">
        <f t="shared" si="18"/>
        <v>0.30587699999999995</v>
      </c>
      <c r="AA124" s="230">
        <f t="shared" si="19"/>
        <v>0</v>
      </c>
      <c r="AB124" s="230">
        <f t="shared" si="20"/>
        <v>0</v>
      </c>
      <c r="AC124" s="230">
        <f t="shared" si="21"/>
        <v>0</v>
      </c>
      <c r="AD124" s="240">
        <f>IF(Wycena!$C$10="ALASKA z uchwytem",((15*'Wycena frontów MDF'!H124)+(15*'Wycena frontów MDF'!O124)+(15*'Wycena frontów MDF'!V124)),IF(Wycena!$C$10="Kanion z uchwytem",((15*'Wycena frontów MDF'!H124)+(15*'Wycena frontów MDF'!O124)+(15*'Wycena frontów MDF'!V124)),IF(Wycena!$C$10="Sparta z uchwytem",((15*'Wycena frontów MDF'!H124)+(15*'Wycena frontów MDF'!O124)+(15*'Wycena frontów MDF'!V124)),0)))</f>
        <v>0</v>
      </c>
      <c r="AE124" s="241">
        <f>IF(Wycena!$C$10="VEGAS",((50*H124)+(50*O124)+(50*V124)),0)</f>
        <v>0</v>
      </c>
      <c r="AF124" s="230">
        <v>0</v>
      </c>
      <c r="AG124" s="320">
        <f t="shared" si="22"/>
        <v>0</v>
      </c>
      <c r="AH124" s="320">
        <f t="shared" si="23"/>
        <v>0</v>
      </c>
      <c r="AI124" s="320">
        <f t="shared" si="24"/>
        <v>0</v>
      </c>
      <c r="AJ124" s="320">
        <f t="shared" si="25"/>
        <v>0</v>
      </c>
      <c r="AK124" s="320">
        <f t="shared" si="26"/>
        <v>0</v>
      </c>
      <c r="AL124" s="320">
        <f t="shared" si="27"/>
        <v>0</v>
      </c>
      <c r="AM124" s="320">
        <f t="shared" si="28"/>
        <v>0</v>
      </c>
      <c r="AN124" s="320">
        <f t="shared" si="29"/>
        <v>0</v>
      </c>
      <c r="AO124" s="320">
        <f t="shared" si="30"/>
        <v>0</v>
      </c>
      <c r="AS124" s="240">
        <f>IF(Wycena!$D$6=2,(AA124+AB124+AC124+AD124+AE124+AG124+AH124+AI124+AJ124+AK124+AL124+AM124+AN124+AO124),IF(Wycena!$D$6=3,(AA124+AB124+AC124+AD124+AF124+AG124+AH124+AI124+AJ124+AK124+AL124+AM124+AN124+AO124),0))</f>
        <v>0</v>
      </c>
      <c r="AT124" s="240">
        <f t="shared" si="16"/>
        <v>16.7895</v>
      </c>
    </row>
    <row r="125" spans="2:46" ht="15.75" thickBot="1">
      <c r="B125" s="251" t="s">
        <v>907</v>
      </c>
      <c r="C125" s="322" t="s">
        <v>1238</v>
      </c>
      <c r="D125" s="302">
        <f t="shared" si="17"/>
        <v>16.7895</v>
      </c>
      <c r="E125" s="324">
        <v>2</v>
      </c>
      <c r="F125" s="272">
        <v>713</v>
      </c>
      <c r="G125" s="272">
        <v>466</v>
      </c>
      <c r="H125" s="271">
        <v>1</v>
      </c>
      <c r="I125" s="234">
        <f>IF(C125="PEŁNY",VLOOKUP(Wycena!$C$10,Wycena!$AA$2:$AC$60,3,0),IF(C125="SZUFLADA",VLOOKUP(Wycena!$C$10,Wycena!$AA$63:$AC$121,3,0),0))</f>
        <v>0</v>
      </c>
      <c r="J125" s="337" t="s">
        <v>1244</v>
      </c>
      <c r="K125" s="337"/>
      <c r="L125" s="328"/>
      <c r="M125"/>
      <c r="N125"/>
      <c r="O125"/>
      <c r="P125" s="234">
        <f>IF(J125="PEŁNY",VLOOKUP(Wycena!$C$10,Wycena!$AA$2:$AC$60,3,0),IF(J125="SZUFLADA",VLOOKUP(Wycena!$C$10,Wycena!$AA$63:$AC$121,3,0),0))</f>
        <v>0</v>
      </c>
      <c r="Q125" s="337" t="s">
        <v>1244</v>
      </c>
      <c r="R125" s="280"/>
      <c r="S125" s="329"/>
      <c r="T125"/>
      <c r="U125"/>
      <c r="V125"/>
      <c r="W125" s="234">
        <f>IF(Q125="PEŁNY",VLOOKUP(Wycena!$C$10,Wycena!$AA$2:$AC$60,3,0),IF(Q125="SZUFLADA",VLOOKUP(Wycena!$C$10,Wycena!$AA$63:$AC$121,3,0),0))</f>
        <v>0</v>
      </c>
      <c r="X125" s="239">
        <f>IF(Wycena!$D$6&gt;1,(('Wycena frontów MDF'!D125*'Wycena frontów MDF'!H125)+('Wycena frontów MDF'!K125*'Wycena frontów MDF'!O125)+('Wycena frontów MDF'!R125*'Wycena frontów MDF'!V125)),0)</f>
        <v>16.7895</v>
      </c>
      <c r="Z125" s="230">
        <f t="shared" si="18"/>
        <v>0.332258</v>
      </c>
      <c r="AA125" s="230">
        <f t="shared" si="19"/>
        <v>0</v>
      </c>
      <c r="AB125" s="230">
        <f t="shared" si="20"/>
        <v>0</v>
      </c>
      <c r="AC125" s="230">
        <f t="shared" si="21"/>
        <v>0</v>
      </c>
      <c r="AD125" s="240">
        <f>IF(Wycena!$C$10="ALASKA z uchwytem",((15*'Wycena frontów MDF'!H125)+(15*'Wycena frontów MDF'!O125)+(15*'Wycena frontów MDF'!V125)),IF(Wycena!$C$10="Kanion z uchwytem",((15*'Wycena frontów MDF'!H125)+(15*'Wycena frontów MDF'!O125)+(15*'Wycena frontów MDF'!V125)),IF(Wycena!$C$10="Sparta z uchwytem",((15*'Wycena frontów MDF'!H125)+(15*'Wycena frontów MDF'!O125)+(15*'Wycena frontów MDF'!V125)),0)))</f>
        <v>0</v>
      </c>
      <c r="AE125" s="241">
        <f>IF(Wycena!$C$10="VEGAS",((50*H125)+(50*O125)+(50*V125)),0)</f>
        <v>0</v>
      </c>
      <c r="AF125" s="230">
        <v>0</v>
      </c>
      <c r="AG125" s="320">
        <f t="shared" si="22"/>
        <v>0</v>
      </c>
      <c r="AH125" s="320">
        <f t="shared" si="23"/>
        <v>0</v>
      </c>
      <c r="AI125" s="320">
        <f t="shared" si="24"/>
        <v>0</v>
      </c>
      <c r="AJ125" s="320">
        <f t="shared" si="25"/>
        <v>0</v>
      </c>
      <c r="AK125" s="320">
        <f t="shared" si="26"/>
        <v>0</v>
      </c>
      <c r="AL125" s="320">
        <f t="shared" si="27"/>
        <v>0</v>
      </c>
      <c r="AM125" s="320">
        <f t="shared" si="28"/>
        <v>0</v>
      </c>
      <c r="AN125" s="320">
        <f t="shared" si="29"/>
        <v>0</v>
      </c>
      <c r="AO125" s="320">
        <f t="shared" si="30"/>
        <v>0</v>
      </c>
      <c r="AS125" s="240">
        <f>IF(Wycena!$D$6=2,(AA125+AB125+AC125+AD125+AE125+AG125+AH125+AI125+AJ125+AK125+AL125+AM125+AN125+AO125),IF(Wycena!$D$6=3,(AA125+AB125+AC125+AD125+AF125+AG125+AH125+AI125+AJ125+AK125+AL125+AM125+AN125+AO125),0))</f>
        <v>0</v>
      </c>
      <c r="AT125" s="240">
        <f t="shared" si="16"/>
        <v>16.7895</v>
      </c>
    </row>
    <row r="126" spans="2:46" ht="15.75" thickBot="1">
      <c r="B126" s="255" t="s">
        <v>908</v>
      </c>
      <c r="C126" s="322" t="s">
        <v>1238</v>
      </c>
      <c r="D126" s="302">
        <f t="shared" si="17"/>
        <v>16.7895</v>
      </c>
      <c r="E126" s="324">
        <v>2</v>
      </c>
      <c r="F126" s="274">
        <v>713</v>
      </c>
      <c r="G126" s="274">
        <v>466</v>
      </c>
      <c r="H126" s="274">
        <v>1</v>
      </c>
      <c r="I126" s="234">
        <f>IF(C126="PEŁNY",VLOOKUP(Wycena!$C$10,Wycena!$AA$2:$AC$60,3,0),IF(C126="SZUFLADA",VLOOKUP(Wycena!$C$10,Wycena!$AA$63:$AC$121,3,0),0))</f>
        <v>0</v>
      </c>
      <c r="J126" s="337" t="s">
        <v>1244</v>
      </c>
      <c r="K126" s="337"/>
      <c r="L126" s="328"/>
      <c r="M126"/>
      <c r="N126"/>
      <c r="O126"/>
      <c r="P126" s="234">
        <f>IF(J126="PEŁNY",VLOOKUP(Wycena!$C$10,Wycena!$AA$2:$AC$60,3,0),IF(J126="SZUFLADA",VLOOKUP(Wycena!$C$10,Wycena!$AA$63:$AC$121,3,0),0))</f>
        <v>0</v>
      </c>
      <c r="Q126" s="337" t="s">
        <v>1244</v>
      </c>
      <c r="R126" s="280"/>
      <c r="S126" s="329"/>
      <c r="T126"/>
      <c r="U126"/>
      <c r="V126"/>
      <c r="W126" s="234">
        <f>IF(Q126="PEŁNY",VLOOKUP(Wycena!$C$10,Wycena!$AA$2:$AC$60,3,0),IF(Q126="SZUFLADA",VLOOKUP(Wycena!$C$10,Wycena!$AA$63:$AC$121,3,0),0))</f>
        <v>0</v>
      </c>
      <c r="X126" s="239">
        <f>IF(Wycena!$D$6&gt;1,(('Wycena frontów MDF'!D126*'Wycena frontów MDF'!H126)+('Wycena frontów MDF'!K126*'Wycena frontów MDF'!O126)+('Wycena frontów MDF'!R126*'Wycena frontów MDF'!V126)),0)</f>
        <v>16.7895</v>
      </c>
      <c r="Z126" s="230">
        <f t="shared" si="18"/>
        <v>0.332258</v>
      </c>
      <c r="AA126" s="230">
        <f t="shared" si="19"/>
        <v>0</v>
      </c>
      <c r="AB126" s="230">
        <f t="shared" si="20"/>
        <v>0</v>
      </c>
      <c r="AC126" s="230">
        <f t="shared" si="21"/>
        <v>0</v>
      </c>
      <c r="AD126" s="240">
        <f>IF(Wycena!$C$10="ALASKA z uchwytem",((15*'Wycena frontów MDF'!H126)+(15*'Wycena frontów MDF'!O126)+(15*'Wycena frontów MDF'!V126)),IF(Wycena!$C$10="Kanion z uchwytem",((15*'Wycena frontów MDF'!H126)+(15*'Wycena frontów MDF'!O126)+(15*'Wycena frontów MDF'!V126)),IF(Wycena!$C$10="Sparta z uchwytem",((15*'Wycena frontów MDF'!H126)+(15*'Wycena frontów MDF'!O126)+(15*'Wycena frontów MDF'!V126)),0)))</f>
        <v>0</v>
      </c>
      <c r="AE126" s="241">
        <f>IF(Wycena!$C$10="VEGAS",((50*H126)+(50*O126)+(50*V126)),0)</f>
        <v>0</v>
      </c>
      <c r="AF126" s="230">
        <v>0</v>
      </c>
      <c r="AG126" s="320">
        <f t="shared" si="22"/>
        <v>0</v>
      </c>
      <c r="AH126" s="320">
        <f t="shared" si="23"/>
        <v>0</v>
      </c>
      <c r="AI126" s="320">
        <f t="shared" si="24"/>
        <v>0</v>
      </c>
      <c r="AJ126" s="320">
        <f t="shared" si="25"/>
        <v>0</v>
      </c>
      <c r="AK126" s="320">
        <f t="shared" si="26"/>
        <v>0</v>
      </c>
      <c r="AL126" s="320">
        <f t="shared" si="27"/>
        <v>0</v>
      </c>
      <c r="AM126" s="320">
        <f t="shared" si="28"/>
        <v>0</v>
      </c>
      <c r="AN126" s="320">
        <f t="shared" si="29"/>
        <v>0</v>
      </c>
      <c r="AO126" s="320">
        <f t="shared" si="30"/>
        <v>0</v>
      </c>
      <c r="AS126" s="240">
        <f>IF(Wycena!$D$6=2,(AA126+AB126+AC126+AD126+AE126+AG126+AH126+AI126+AJ126+AK126+AL126+AM126+AN126+AO126),IF(Wycena!$D$6=3,(AA126+AB126+AC126+AD126+AF126+AG126+AH126+AI126+AJ126+AK126+AL126+AM126+AN126+AO126),0))</f>
        <v>0</v>
      </c>
      <c r="AT126" s="240">
        <f t="shared" si="16"/>
        <v>16.7895</v>
      </c>
    </row>
    <row r="127" spans="2:46" ht="15.75" thickBot="1">
      <c r="B127" s="246" t="s">
        <v>909</v>
      </c>
      <c r="C127" s="322" t="s">
        <v>1238</v>
      </c>
      <c r="D127" s="302">
        <f t="shared" si="17"/>
        <v>16.7895</v>
      </c>
      <c r="E127" s="324">
        <v>2</v>
      </c>
      <c r="F127" s="274">
        <v>713</v>
      </c>
      <c r="G127" s="274">
        <v>466</v>
      </c>
      <c r="H127" s="274">
        <v>1</v>
      </c>
      <c r="I127" s="234">
        <f>IF(C127="PEŁNY",VLOOKUP(Wycena!$C$10,Wycena!$AA$2:$AC$60,3,0),IF(C127="SZUFLADA",VLOOKUP(Wycena!$C$10,Wycena!$AA$63:$AC$121,3,0),0))</f>
        <v>0</v>
      </c>
      <c r="J127" s="337" t="s">
        <v>1244</v>
      </c>
      <c r="K127" s="337"/>
      <c r="L127" s="328"/>
      <c r="M127"/>
      <c r="N127"/>
      <c r="O127"/>
      <c r="P127" s="234">
        <f>IF(J127="PEŁNY",VLOOKUP(Wycena!$C$10,Wycena!$AA$2:$AC$60,3,0),IF(J127="SZUFLADA",VLOOKUP(Wycena!$C$10,Wycena!$AA$63:$AC$121,3,0),0))</f>
        <v>0</v>
      </c>
      <c r="Q127" s="337" t="s">
        <v>1244</v>
      </c>
      <c r="R127" s="280"/>
      <c r="S127" s="329"/>
      <c r="T127"/>
      <c r="U127"/>
      <c r="V127"/>
      <c r="W127" s="234">
        <f>IF(Q127="PEŁNY",VLOOKUP(Wycena!$C$10,Wycena!$AA$2:$AC$60,3,0),IF(Q127="SZUFLADA",VLOOKUP(Wycena!$C$10,Wycena!$AA$63:$AC$121,3,0),0))</f>
        <v>0</v>
      </c>
      <c r="X127" s="239">
        <f>IF(Wycena!$D$6&gt;1,(('Wycena frontów MDF'!D127*'Wycena frontów MDF'!H127)+('Wycena frontów MDF'!K127*'Wycena frontów MDF'!O127)+('Wycena frontów MDF'!R127*'Wycena frontów MDF'!V127)),0)</f>
        <v>16.7895</v>
      </c>
      <c r="Z127" s="230">
        <f t="shared" si="18"/>
        <v>0.332258</v>
      </c>
      <c r="AA127" s="230">
        <f t="shared" si="19"/>
        <v>0</v>
      </c>
      <c r="AB127" s="230">
        <f t="shared" si="20"/>
        <v>0</v>
      </c>
      <c r="AC127" s="230">
        <f t="shared" si="21"/>
        <v>0</v>
      </c>
      <c r="AD127" s="240">
        <f>IF(Wycena!$C$10="ALASKA z uchwytem",((15*'Wycena frontów MDF'!H127)+(15*'Wycena frontów MDF'!O127)+(15*'Wycena frontów MDF'!V127)),IF(Wycena!$C$10="Kanion z uchwytem",((15*'Wycena frontów MDF'!H127)+(15*'Wycena frontów MDF'!O127)+(15*'Wycena frontów MDF'!V127)),IF(Wycena!$C$10="Sparta z uchwytem",((15*'Wycena frontów MDF'!H127)+(15*'Wycena frontów MDF'!O127)+(15*'Wycena frontów MDF'!V127)),0)))</f>
        <v>0</v>
      </c>
      <c r="AE127" s="241">
        <f>IF(Wycena!$C$10="VEGAS",((50*H127)+(50*O127)+(50*V127)),0)</f>
        <v>0</v>
      </c>
      <c r="AF127" s="230">
        <v>0</v>
      </c>
      <c r="AG127" s="320">
        <f t="shared" si="22"/>
        <v>0</v>
      </c>
      <c r="AH127" s="320">
        <f t="shared" si="23"/>
        <v>0</v>
      </c>
      <c r="AI127" s="320">
        <f t="shared" si="24"/>
        <v>0</v>
      </c>
      <c r="AJ127" s="320">
        <f t="shared" si="25"/>
        <v>0</v>
      </c>
      <c r="AK127" s="320">
        <f t="shared" si="26"/>
        <v>0</v>
      </c>
      <c r="AL127" s="320">
        <f t="shared" si="27"/>
        <v>0</v>
      </c>
      <c r="AM127" s="320">
        <f t="shared" si="28"/>
        <v>0</v>
      </c>
      <c r="AN127" s="320">
        <f t="shared" si="29"/>
        <v>0</v>
      </c>
      <c r="AO127" s="320">
        <f t="shared" si="30"/>
        <v>0</v>
      </c>
      <c r="AS127" s="240">
        <f>IF(Wycena!$D$6=2,(AA127+AB127+AC127+AD127+AE127+AG127+AH127+AI127+AJ127+AK127+AL127+AM127+AN127+AO127),IF(Wycena!$D$6=3,(AA127+AB127+AC127+AD127+AF127+AG127+AH127+AI127+AJ127+AK127+AL127+AM127+AN127+AO127),0))</f>
        <v>0</v>
      </c>
      <c r="AT127" s="240">
        <f t="shared" si="16"/>
        <v>16.7895</v>
      </c>
    </row>
    <row r="128" spans="2:46" ht="15.75" thickBot="1">
      <c r="B128" s="246" t="s">
        <v>910</v>
      </c>
      <c r="C128" s="322" t="s">
        <v>1238</v>
      </c>
      <c r="D128" s="302">
        <f t="shared" si="17"/>
        <v>16.7895</v>
      </c>
      <c r="E128" s="324">
        <v>2</v>
      </c>
      <c r="F128" s="274">
        <v>713</v>
      </c>
      <c r="G128" s="274">
        <v>466</v>
      </c>
      <c r="H128" s="274">
        <v>1</v>
      </c>
      <c r="I128" s="234">
        <f>IF(C128="PEŁNY",VLOOKUP(Wycena!$C$10,Wycena!$AA$2:$AC$60,3,0),IF(C128="SZUFLADA",VLOOKUP(Wycena!$C$10,Wycena!$AA$63:$AC$121,3,0),0))</f>
        <v>0</v>
      </c>
      <c r="J128" s="337" t="s">
        <v>1244</v>
      </c>
      <c r="K128" s="337"/>
      <c r="L128" s="328"/>
      <c r="M128"/>
      <c r="N128"/>
      <c r="O128"/>
      <c r="P128" s="234">
        <f>IF(J128="PEŁNY",VLOOKUP(Wycena!$C$10,Wycena!$AA$2:$AC$60,3,0),IF(J128="SZUFLADA",VLOOKUP(Wycena!$C$10,Wycena!$AA$63:$AC$121,3,0),0))</f>
        <v>0</v>
      </c>
      <c r="Q128" s="337" t="s">
        <v>1244</v>
      </c>
      <c r="R128" s="280"/>
      <c r="S128" s="329"/>
      <c r="T128"/>
      <c r="U128"/>
      <c r="V128"/>
      <c r="W128" s="234">
        <f>IF(Q128="PEŁNY",VLOOKUP(Wycena!$C$10,Wycena!$AA$2:$AC$60,3,0),IF(Q128="SZUFLADA",VLOOKUP(Wycena!$C$10,Wycena!$AA$63:$AC$121,3,0),0))</f>
        <v>0</v>
      </c>
      <c r="X128" s="239">
        <f>IF(Wycena!$D$6&gt;1,(('Wycena frontów MDF'!D128*'Wycena frontów MDF'!H128)+('Wycena frontów MDF'!K128*'Wycena frontów MDF'!O128)+('Wycena frontów MDF'!R128*'Wycena frontów MDF'!V128)),0)</f>
        <v>16.7895</v>
      </c>
      <c r="Z128" s="230">
        <f t="shared" si="18"/>
        <v>0.332258</v>
      </c>
      <c r="AA128" s="230">
        <f t="shared" si="19"/>
        <v>0</v>
      </c>
      <c r="AB128" s="230">
        <f t="shared" si="20"/>
        <v>0</v>
      </c>
      <c r="AC128" s="230">
        <f t="shared" si="21"/>
        <v>0</v>
      </c>
      <c r="AD128" s="240">
        <f>IF(Wycena!$C$10="ALASKA z uchwytem",((15*'Wycena frontów MDF'!H128)+(15*'Wycena frontów MDF'!O128)+(15*'Wycena frontów MDF'!V128)),IF(Wycena!$C$10="Kanion z uchwytem",((15*'Wycena frontów MDF'!H128)+(15*'Wycena frontów MDF'!O128)+(15*'Wycena frontów MDF'!V128)),IF(Wycena!$C$10="Sparta z uchwytem",((15*'Wycena frontów MDF'!H128)+(15*'Wycena frontów MDF'!O128)+(15*'Wycena frontów MDF'!V128)),0)))</f>
        <v>0</v>
      </c>
      <c r="AE128" s="241">
        <f>IF(Wycena!$C$10="VEGAS",((50*H128)+(50*O128)+(50*V128)),0)</f>
        <v>0</v>
      </c>
      <c r="AF128" s="230">
        <v>0</v>
      </c>
      <c r="AG128" s="320">
        <f t="shared" si="22"/>
        <v>0</v>
      </c>
      <c r="AH128" s="320">
        <f t="shared" si="23"/>
        <v>0</v>
      </c>
      <c r="AI128" s="320">
        <f t="shared" si="24"/>
        <v>0</v>
      </c>
      <c r="AJ128" s="320">
        <f t="shared" si="25"/>
        <v>0</v>
      </c>
      <c r="AK128" s="320">
        <f t="shared" si="26"/>
        <v>0</v>
      </c>
      <c r="AL128" s="320">
        <f t="shared" si="27"/>
        <v>0</v>
      </c>
      <c r="AM128" s="320">
        <f t="shared" si="28"/>
        <v>0</v>
      </c>
      <c r="AN128" s="320">
        <f t="shared" si="29"/>
        <v>0</v>
      </c>
      <c r="AO128" s="320">
        <f t="shared" si="30"/>
        <v>0</v>
      </c>
      <c r="AS128" s="240">
        <f>IF(Wycena!$D$6=2,(AA128+AB128+AC128+AD128+AE128+AG128+AH128+AI128+AJ128+AK128+AL128+AM128+AN128+AO128),IF(Wycena!$D$6=3,(AA128+AB128+AC128+AD128+AF128+AG128+AH128+AI128+AJ128+AK128+AL128+AM128+AN128+AO128),0))</f>
        <v>0</v>
      </c>
      <c r="AT128" s="240">
        <f t="shared" si="16"/>
        <v>16.7895</v>
      </c>
    </row>
    <row r="129" spans="2:46" ht="15.75" thickBot="1">
      <c r="B129" s="246" t="s">
        <v>911</v>
      </c>
      <c r="C129" s="322" t="s">
        <v>1238</v>
      </c>
      <c r="D129" s="302">
        <f t="shared" si="17"/>
        <v>16.7895</v>
      </c>
      <c r="E129" s="324">
        <v>2</v>
      </c>
      <c r="F129" s="274">
        <v>713</v>
      </c>
      <c r="G129" s="274">
        <v>466</v>
      </c>
      <c r="H129" s="274">
        <v>1</v>
      </c>
      <c r="I129" s="234">
        <f>IF(C129="PEŁNY",VLOOKUP(Wycena!$C$10,Wycena!$AA$2:$AC$60,3,0),IF(C129="SZUFLADA",VLOOKUP(Wycena!$C$10,Wycena!$AA$63:$AC$121,3,0),0))</f>
        <v>0</v>
      </c>
      <c r="J129" s="337" t="s">
        <v>1244</v>
      </c>
      <c r="K129" s="337"/>
      <c r="L129" s="328"/>
      <c r="M129"/>
      <c r="N129"/>
      <c r="O129"/>
      <c r="P129" s="234">
        <f>IF(J129="PEŁNY",VLOOKUP(Wycena!$C$10,Wycena!$AA$2:$AC$60,3,0),IF(J129="SZUFLADA",VLOOKUP(Wycena!$C$10,Wycena!$AA$63:$AC$121,3,0),0))</f>
        <v>0</v>
      </c>
      <c r="Q129" s="337" t="s">
        <v>1244</v>
      </c>
      <c r="R129" s="280"/>
      <c r="S129" s="329"/>
      <c r="T129"/>
      <c r="U129"/>
      <c r="V129"/>
      <c r="W129" s="234">
        <f>IF(Q129="PEŁNY",VLOOKUP(Wycena!$C$10,Wycena!$AA$2:$AC$60,3,0),IF(Q129="SZUFLADA",VLOOKUP(Wycena!$C$10,Wycena!$AA$63:$AC$121,3,0),0))</f>
        <v>0</v>
      </c>
      <c r="X129" s="239">
        <f>IF(Wycena!$D$6&gt;1,(('Wycena frontów MDF'!D129*'Wycena frontów MDF'!H129)+('Wycena frontów MDF'!K129*'Wycena frontów MDF'!O129)+('Wycena frontów MDF'!R129*'Wycena frontów MDF'!V129)),0)</f>
        <v>16.7895</v>
      </c>
      <c r="Z129" s="230">
        <f t="shared" si="18"/>
        <v>0.332258</v>
      </c>
      <c r="AA129" s="230">
        <f t="shared" si="19"/>
        <v>0</v>
      </c>
      <c r="AB129" s="230">
        <f t="shared" si="20"/>
        <v>0</v>
      </c>
      <c r="AC129" s="230">
        <f t="shared" si="21"/>
        <v>0</v>
      </c>
      <c r="AD129" s="240">
        <f>IF(Wycena!$C$10="ALASKA z uchwytem",((15*'Wycena frontów MDF'!H129)+(15*'Wycena frontów MDF'!O129)+(15*'Wycena frontów MDF'!V129)),IF(Wycena!$C$10="Kanion z uchwytem",((15*'Wycena frontów MDF'!H129)+(15*'Wycena frontów MDF'!O129)+(15*'Wycena frontów MDF'!V129)),IF(Wycena!$C$10="Sparta z uchwytem",((15*'Wycena frontów MDF'!H129)+(15*'Wycena frontów MDF'!O129)+(15*'Wycena frontów MDF'!V129)),0)))</f>
        <v>0</v>
      </c>
      <c r="AE129" s="241">
        <f>IF(Wycena!$C$10="VEGAS",((50*H129)+(50*O129)+(50*V129)),0)</f>
        <v>0</v>
      </c>
      <c r="AF129" s="230">
        <v>0</v>
      </c>
      <c r="AG129" s="320">
        <f t="shared" si="22"/>
        <v>0</v>
      </c>
      <c r="AH129" s="320">
        <f t="shared" si="23"/>
        <v>0</v>
      </c>
      <c r="AI129" s="320">
        <f t="shared" si="24"/>
        <v>0</v>
      </c>
      <c r="AJ129" s="320">
        <f t="shared" si="25"/>
        <v>0</v>
      </c>
      <c r="AK129" s="320">
        <f t="shared" si="26"/>
        <v>0</v>
      </c>
      <c r="AL129" s="320">
        <f t="shared" si="27"/>
        <v>0</v>
      </c>
      <c r="AM129" s="320">
        <f t="shared" si="28"/>
        <v>0</v>
      </c>
      <c r="AN129" s="320">
        <f t="shared" si="29"/>
        <v>0</v>
      </c>
      <c r="AO129" s="320">
        <f t="shared" si="30"/>
        <v>0</v>
      </c>
      <c r="AS129" s="240">
        <f>IF(Wycena!$D$6=2,(AA129+AB129+AC129+AD129+AE129+AG129+AH129+AI129+AJ129+AK129+AL129+AM129+AN129+AO129),IF(Wycena!$D$6=3,(AA129+AB129+AC129+AD129+AF129+AG129+AH129+AI129+AJ129+AK129+AL129+AM129+AN129+AO129),0))</f>
        <v>0</v>
      </c>
      <c r="AT129" s="240">
        <f t="shared" si="16"/>
        <v>16.7895</v>
      </c>
    </row>
    <row r="130" spans="2:46" ht="15.75" thickBot="1">
      <c r="B130" s="246" t="s">
        <v>912</v>
      </c>
      <c r="C130" s="322" t="s">
        <v>1238</v>
      </c>
      <c r="D130" s="302">
        <f t="shared" si="17"/>
        <v>16.7895</v>
      </c>
      <c r="E130" s="324">
        <v>2</v>
      </c>
      <c r="F130" s="274">
        <v>713</v>
      </c>
      <c r="G130" s="274">
        <v>466</v>
      </c>
      <c r="H130" s="274">
        <v>1</v>
      </c>
      <c r="I130" s="234">
        <f>IF(C130="PEŁNY",VLOOKUP(Wycena!$C$10,Wycena!$AA$2:$AC$60,3,0),IF(C130="SZUFLADA",VLOOKUP(Wycena!$C$10,Wycena!$AA$63:$AC$121,3,0),0))</f>
        <v>0</v>
      </c>
      <c r="J130" s="337" t="s">
        <v>1244</v>
      </c>
      <c r="K130" s="337"/>
      <c r="L130" s="328"/>
      <c r="M130"/>
      <c r="N130"/>
      <c r="O130"/>
      <c r="P130" s="234">
        <f>IF(J130="PEŁNY",VLOOKUP(Wycena!$C$10,Wycena!$AA$2:$AC$60,3,0),IF(J130="SZUFLADA",VLOOKUP(Wycena!$C$10,Wycena!$AA$63:$AC$121,3,0),0))</f>
        <v>0</v>
      </c>
      <c r="Q130" s="337" t="s">
        <v>1244</v>
      </c>
      <c r="R130" s="280"/>
      <c r="S130" s="329"/>
      <c r="T130"/>
      <c r="U130"/>
      <c r="V130"/>
      <c r="W130" s="234">
        <f>IF(Q130="PEŁNY",VLOOKUP(Wycena!$C$10,Wycena!$AA$2:$AC$60,3,0),IF(Q130="SZUFLADA",VLOOKUP(Wycena!$C$10,Wycena!$AA$63:$AC$121,3,0),0))</f>
        <v>0</v>
      </c>
      <c r="X130" s="239">
        <f>IF(Wycena!$D$6&gt;1,(('Wycena frontów MDF'!D130*'Wycena frontów MDF'!H130)+('Wycena frontów MDF'!K130*'Wycena frontów MDF'!O130)+('Wycena frontów MDF'!R130*'Wycena frontów MDF'!V130)),0)</f>
        <v>16.7895</v>
      </c>
      <c r="Z130" s="230">
        <f t="shared" si="18"/>
        <v>0.332258</v>
      </c>
      <c r="AA130" s="230">
        <f t="shared" si="19"/>
        <v>0</v>
      </c>
      <c r="AB130" s="230">
        <f t="shared" si="20"/>
        <v>0</v>
      </c>
      <c r="AC130" s="230">
        <f t="shared" si="21"/>
        <v>0</v>
      </c>
      <c r="AD130" s="240">
        <f>IF(Wycena!$C$10="ALASKA z uchwytem",((15*'Wycena frontów MDF'!H130)+(15*'Wycena frontów MDF'!O130)+(15*'Wycena frontów MDF'!V130)),IF(Wycena!$C$10="Kanion z uchwytem",((15*'Wycena frontów MDF'!H130)+(15*'Wycena frontów MDF'!O130)+(15*'Wycena frontów MDF'!V130)),IF(Wycena!$C$10="Sparta z uchwytem",((15*'Wycena frontów MDF'!H130)+(15*'Wycena frontów MDF'!O130)+(15*'Wycena frontów MDF'!V130)),0)))</f>
        <v>0</v>
      </c>
      <c r="AE130" s="241">
        <f>IF(Wycena!$C$10="VEGAS",((50*H130)+(50*O130)+(50*V130)),0)</f>
        <v>0</v>
      </c>
      <c r="AF130" s="230">
        <v>0</v>
      </c>
      <c r="AG130" s="320">
        <f t="shared" si="22"/>
        <v>0</v>
      </c>
      <c r="AH130" s="320">
        <f t="shared" si="23"/>
        <v>0</v>
      </c>
      <c r="AI130" s="320">
        <f t="shared" si="24"/>
        <v>0</v>
      </c>
      <c r="AJ130" s="320">
        <f t="shared" si="25"/>
        <v>0</v>
      </c>
      <c r="AK130" s="320">
        <f t="shared" si="26"/>
        <v>0</v>
      </c>
      <c r="AL130" s="320">
        <f t="shared" si="27"/>
        <v>0</v>
      </c>
      <c r="AM130" s="320">
        <f t="shared" si="28"/>
        <v>0</v>
      </c>
      <c r="AN130" s="320">
        <f t="shared" si="29"/>
        <v>0</v>
      </c>
      <c r="AO130" s="320">
        <f t="shared" si="30"/>
        <v>0</v>
      </c>
      <c r="AS130" s="240">
        <f>IF(Wycena!$D$6=2,(AA130+AB130+AC130+AD130+AE130+AG130+AH130+AI130+AJ130+AK130+AL130+AM130+AN130+AO130),IF(Wycena!$D$6=3,(AA130+AB130+AC130+AD130+AF130+AG130+AH130+AI130+AJ130+AK130+AL130+AM130+AN130+AO130),0))</f>
        <v>0</v>
      </c>
      <c r="AT130" s="240">
        <f t="shared" si="16"/>
        <v>16.7895</v>
      </c>
    </row>
    <row r="131" spans="2:46" ht="15.75" thickBot="1">
      <c r="B131" s="243" t="s">
        <v>913</v>
      </c>
      <c r="C131" s="337" t="s">
        <v>1244</v>
      </c>
      <c r="D131" s="337"/>
      <c r="E131" s="327"/>
      <c r="F131" s="1"/>
      <c r="G131" s="1"/>
      <c r="H131" s="274">
        <v>0</v>
      </c>
      <c r="I131" s="234">
        <f>IF(C131="PEŁNY",VLOOKUP(Wycena!$C$10,Wycena!$AA$2:$AC$60,3,0),IF(C131="SZUFLADA",VLOOKUP(Wycena!$C$10,Wycena!$AA$63:$AC$121,3,0),0))</f>
        <v>0</v>
      </c>
      <c r="J131" s="337" t="s">
        <v>1244</v>
      </c>
      <c r="K131" s="337"/>
      <c r="L131" s="328"/>
      <c r="M131"/>
      <c r="N131"/>
      <c r="O131"/>
      <c r="P131" s="234">
        <f>IF(J131="PEŁNY",VLOOKUP(Wycena!$C$10,Wycena!$AA$2:$AC$60,3,0),IF(J131="SZUFLADA",VLOOKUP(Wycena!$C$10,Wycena!$AA$63:$AC$121,3,0),0))</f>
        <v>0</v>
      </c>
      <c r="Q131" s="337" t="s">
        <v>1244</v>
      </c>
      <c r="R131" s="280"/>
      <c r="S131" s="329"/>
      <c r="T131"/>
      <c r="U131"/>
      <c r="V131"/>
      <c r="W131" s="234">
        <f>IF(Q131="PEŁNY",VLOOKUP(Wycena!$C$10,Wycena!$AA$2:$AC$60,3,0),IF(Q131="SZUFLADA",VLOOKUP(Wycena!$C$10,Wycena!$AA$63:$AC$121,3,0),0))</f>
        <v>0</v>
      </c>
      <c r="X131" s="239">
        <f>IF(Wycena!$D$6&gt;1,(('Wycena frontów MDF'!D131*'Wycena frontów MDF'!H131)+('Wycena frontów MDF'!K131*'Wycena frontów MDF'!O131)+('Wycena frontów MDF'!R131*'Wycena frontów MDF'!V131)),0)</f>
        <v>0</v>
      </c>
      <c r="Z131" s="230">
        <f t="shared" si="18"/>
        <v>0</v>
      </c>
      <c r="AA131" s="230">
        <f t="shared" si="19"/>
        <v>0</v>
      </c>
      <c r="AB131" s="230">
        <f t="shared" si="20"/>
        <v>0</v>
      </c>
      <c r="AC131" s="230">
        <f t="shared" si="21"/>
        <v>0</v>
      </c>
      <c r="AD131" s="240">
        <f>IF(Wycena!$C$10="ALASKA z uchwytem",((15*'Wycena frontów MDF'!H131)+(15*'Wycena frontów MDF'!O131)+(15*'Wycena frontów MDF'!V131)),IF(Wycena!$C$10="Kanion z uchwytem",((15*'Wycena frontów MDF'!H131)+(15*'Wycena frontów MDF'!O131)+(15*'Wycena frontów MDF'!V131)),IF(Wycena!$C$10="Sparta z uchwytem",((15*'Wycena frontów MDF'!H131)+(15*'Wycena frontów MDF'!O131)+(15*'Wycena frontów MDF'!V131)),0)))</f>
        <v>0</v>
      </c>
      <c r="AE131" s="241">
        <f>IF(Wycena!$C$10="VEGAS",((50*H131)+(50*O131)+(50*V131)),0)</f>
        <v>0</v>
      </c>
      <c r="AF131" s="230">
        <v>0</v>
      </c>
      <c r="AG131" s="320">
        <f t="shared" si="22"/>
        <v>0</v>
      </c>
      <c r="AH131" s="320">
        <f t="shared" si="23"/>
        <v>0</v>
      </c>
      <c r="AI131" s="320">
        <f t="shared" si="24"/>
        <v>0</v>
      </c>
      <c r="AJ131" s="320">
        <f t="shared" si="25"/>
        <v>0</v>
      </c>
      <c r="AK131" s="320">
        <f t="shared" si="26"/>
        <v>0</v>
      </c>
      <c r="AL131" s="320">
        <f t="shared" si="27"/>
        <v>0</v>
      </c>
      <c r="AM131" s="320">
        <f t="shared" si="28"/>
        <v>0</v>
      </c>
      <c r="AN131" s="320">
        <f t="shared" si="29"/>
        <v>0</v>
      </c>
      <c r="AO131" s="320">
        <f t="shared" si="30"/>
        <v>0</v>
      </c>
      <c r="AS131" s="240">
        <f>IF(Wycena!$D$6=2,(AA131+AB131+AC131+AD131+AE131+AG131+AH131+AI131+AJ131+AK131+AL131+AM131+AN131+AO131),IF(Wycena!$D$6=3,(AA131+AB131+AC131+AD131+AF131+AG131+AH131+AI131+AJ131+AK131+AL131+AM131+AN131+AO131),0))</f>
        <v>0</v>
      </c>
      <c r="AT131" s="240">
        <f t="shared" si="16"/>
        <v>0</v>
      </c>
    </row>
    <row r="132" spans="2:46" ht="15.75" thickBot="1">
      <c r="B132" s="256" t="s">
        <v>914</v>
      </c>
      <c r="C132" s="337" t="s">
        <v>1244</v>
      </c>
      <c r="D132" s="337"/>
      <c r="E132" s="327"/>
      <c r="F132" s="1"/>
      <c r="G132" s="1"/>
      <c r="H132" s="274">
        <v>0</v>
      </c>
      <c r="I132" s="234">
        <f>IF(C132="PEŁNY",VLOOKUP(Wycena!$C$10,Wycena!$AA$2:$AC$60,3,0),IF(C132="SZUFLADA",VLOOKUP(Wycena!$C$10,Wycena!$AA$63:$AC$121,3,0),0))</f>
        <v>0</v>
      </c>
      <c r="J132" s="337" t="s">
        <v>1244</v>
      </c>
      <c r="K132" s="337"/>
      <c r="L132" s="328"/>
      <c r="M132"/>
      <c r="N132"/>
      <c r="O132"/>
      <c r="P132" s="234">
        <f>IF(J132="PEŁNY",VLOOKUP(Wycena!$C$10,Wycena!$AA$2:$AC$60,3,0),IF(J132="SZUFLADA",VLOOKUP(Wycena!$C$10,Wycena!$AA$63:$AC$121,3,0),0))</f>
        <v>0</v>
      </c>
      <c r="Q132" s="337" t="s">
        <v>1244</v>
      </c>
      <c r="R132" s="280"/>
      <c r="S132" s="329"/>
      <c r="T132"/>
      <c r="U132"/>
      <c r="V132"/>
      <c r="W132" s="234">
        <f>IF(Q132="PEŁNY",VLOOKUP(Wycena!$C$10,Wycena!$AA$2:$AC$60,3,0),IF(Q132="SZUFLADA",VLOOKUP(Wycena!$C$10,Wycena!$AA$63:$AC$121,3,0),0))</f>
        <v>0</v>
      </c>
      <c r="X132" s="239">
        <f>IF(Wycena!$D$6&gt;1,(('Wycena frontów MDF'!D132*'Wycena frontów MDF'!H132)+('Wycena frontów MDF'!K132*'Wycena frontów MDF'!O132)+('Wycena frontów MDF'!R132*'Wycena frontów MDF'!V132)),0)</f>
        <v>0</v>
      </c>
      <c r="Z132" s="230">
        <f t="shared" si="18"/>
        <v>0</v>
      </c>
      <c r="AA132" s="230">
        <f t="shared" si="19"/>
        <v>0</v>
      </c>
      <c r="AB132" s="230">
        <f t="shared" si="20"/>
        <v>0</v>
      </c>
      <c r="AC132" s="230">
        <f t="shared" si="21"/>
        <v>0</v>
      </c>
      <c r="AD132" s="240">
        <f>IF(Wycena!$C$10="ALASKA z uchwytem",((15*'Wycena frontów MDF'!H132)+(15*'Wycena frontów MDF'!O132)+(15*'Wycena frontów MDF'!V132)),IF(Wycena!$C$10="Kanion z uchwytem",((15*'Wycena frontów MDF'!H132)+(15*'Wycena frontów MDF'!O132)+(15*'Wycena frontów MDF'!V132)),IF(Wycena!$C$10="Sparta z uchwytem",((15*'Wycena frontów MDF'!H132)+(15*'Wycena frontów MDF'!O132)+(15*'Wycena frontów MDF'!V132)),0)))</f>
        <v>0</v>
      </c>
      <c r="AE132" s="241">
        <f>IF(Wycena!$C$10="VEGAS",((50*H132)+(50*O132)+(50*V132)),0)</f>
        <v>0</v>
      </c>
      <c r="AF132" s="230">
        <v>0</v>
      </c>
      <c r="AG132" s="320">
        <f t="shared" si="22"/>
        <v>0</v>
      </c>
      <c r="AH132" s="320">
        <f t="shared" si="23"/>
        <v>0</v>
      </c>
      <c r="AI132" s="320">
        <f t="shared" si="24"/>
        <v>0</v>
      </c>
      <c r="AJ132" s="320">
        <f t="shared" si="25"/>
        <v>0</v>
      </c>
      <c r="AK132" s="320">
        <f t="shared" si="26"/>
        <v>0</v>
      </c>
      <c r="AL132" s="320">
        <f t="shared" si="27"/>
        <v>0</v>
      </c>
      <c r="AM132" s="320">
        <f t="shared" si="28"/>
        <v>0</v>
      </c>
      <c r="AN132" s="320">
        <f t="shared" si="29"/>
        <v>0</v>
      </c>
      <c r="AO132" s="320">
        <f t="shared" si="30"/>
        <v>0</v>
      </c>
      <c r="AS132" s="240">
        <f>IF(Wycena!$D$6=2,(AA132+AB132+AC132+AD132+AE132+AG132+AH132+AI132+AJ132+AK132+AL132+AM132+AN132+AO132),IF(Wycena!$D$6=3,(AA132+AB132+AC132+AD132+AF132+AG132+AH132+AI132+AJ132+AK132+AL132+AM132+AN132+AO132),0))</f>
        <v>0</v>
      </c>
      <c r="AT132" s="240">
        <f t="shared" si="16"/>
        <v>0</v>
      </c>
    </row>
    <row r="133" spans="2:46" ht="15.75" thickBot="1">
      <c r="B133" s="257" t="s">
        <v>92</v>
      </c>
      <c r="C133" s="322" t="s">
        <v>1238</v>
      </c>
      <c r="D133" s="302">
        <f t="shared" si="17"/>
        <v>25.184249999999999</v>
      </c>
      <c r="E133" s="324">
        <v>3</v>
      </c>
      <c r="F133" s="276">
        <v>1257</v>
      </c>
      <c r="G133" s="276">
        <v>296</v>
      </c>
      <c r="H133" s="276">
        <v>1</v>
      </c>
      <c r="I133" s="234">
        <f>IF(C133="PEŁNY",VLOOKUP(Wycena!$C$10,Wycena!$AA$2:$AC$60,3,0),IF(C133="SZUFLADA",VLOOKUP(Wycena!$C$10,Wycena!$AA$63:$AC$121,3,0),0))</f>
        <v>0</v>
      </c>
      <c r="J133" s="337" t="s">
        <v>1244</v>
      </c>
      <c r="K133" s="337"/>
      <c r="L133" s="328"/>
      <c r="M133" s="12"/>
      <c r="N133" s="12"/>
      <c r="O133" s="12"/>
      <c r="P133" s="234">
        <f>IF(J133="PEŁNY",VLOOKUP(Wycena!$C$10,Wycena!$AA$2:$AC$60,3,0),IF(J133="SZUFLADA",VLOOKUP(Wycena!$C$10,Wycena!$AA$63:$AC$121,3,0),0))</f>
        <v>0</v>
      </c>
      <c r="Q133" s="337" t="s">
        <v>1244</v>
      </c>
      <c r="R133" s="12"/>
      <c r="S133" s="328"/>
      <c r="T133" s="12"/>
      <c r="U133" s="12"/>
      <c r="V133" s="12"/>
      <c r="W133" s="234">
        <f>IF(Q133="PEŁNY",VLOOKUP(Wycena!$C$10,Wycena!$AA$2:$AC$60,3,0),IF(Q133="SZUFLADA",VLOOKUP(Wycena!$C$10,Wycena!$AA$63:$AC$121,3,0),0))</f>
        <v>0</v>
      </c>
      <c r="X133" s="239">
        <f>IF(Wycena!$D$6&gt;1,(('Wycena frontów MDF'!D133*'Wycena frontów MDF'!H133)+('Wycena frontów MDF'!K133*'Wycena frontów MDF'!O133)+('Wycena frontów MDF'!R133*'Wycena frontów MDF'!V133)),0)</f>
        <v>25.184249999999999</v>
      </c>
      <c r="Z133" s="230">
        <f t="shared" si="18"/>
        <v>0.37207199999999996</v>
      </c>
      <c r="AA133" s="230">
        <f t="shared" si="19"/>
        <v>0</v>
      </c>
      <c r="AB133" s="230">
        <f t="shared" si="20"/>
        <v>14.88288</v>
      </c>
      <c r="AC133" s="230">
        <f t="shared" si="21"/>
        <v>0</v>
      </c>
      <c r="AD133" s="240">
        <f>IF(Wycena!$C$10="ALASKA z uchwytem",((15*'Wycena frontów MDF'!H133)+(15*'Wycena frontów MDF'!O133)+(15*'Wycena frontów MDF'!V133)),IF(Wycena!$C$10="Kanion z uchwytem",((15*'Wycena frontów MDF'!H133)+(15*'Wycena frontów MDF'!O133)+(15*'Wycena frontów MDF'!V133)),IF(Wycena!$C$10="Sparta z uchwytem",((15*'Wycena frontów MDF'!H133)+(15*'Wycena frontów MDF'!O133)+(15*'Wycena frontów MDF'!V133)),0)))</f>
        <v>0</v>
      </c>
      <c r="AE133" s="241">
        <f>IF(Wycena!$C$10="VEGAS",((50*H133)+(50*O133)+(50*V133)),0)</f>
        <v>0</v>
      </c>
      <c r="AF133" s="230">
        <v>0</v>
      </c>
      <c r="AG133" s="320">
        <f t="shared" si="22"/>
        <v>0</v>
      </c>
      <c r="AH133" s="320">
        <f t="shared" si="23"/>
        <v>0</v>
      </c>
      <c r="AI133" s="320">
        <f t="shared" si="24"/>
        <v>0</v>
      </c>
      <c r="AJ133" s="320">
        <f t="shared" si="25"/>
        <v>0</v>
      </c>
      <c r="AK133" s="320">
        <f t="shared" si="26"/>
        <v>0</v>
      </c>
      <c r="AL133" s="320">
        <f t="shared" si="27"/>
        <v>0</v>
      </c>
      <c r="AM133" s="320">
        <f t="shared" si="28"/>
        <v>0</v>
      </c>
      <c r="AN133" s="320">
        <f t="shared" si="29"/>
        <v>0</v>
      </c>
      <c r="AO133" s="320">
        <f t="shared" si="30"/>
        <v>0</v>
      </c>
      <c r="AS133" s="240">
        <f>IF(Wycena!$D$6=2,(AA133+AB133+AC133+AD133+AE133+AG133+AH133+AI133+AJ133+AK133+AL133+AM133+AN133+AO133),IF(Wycena!$D$6=3,(AA133+AB133+AC133+AD133+AF133+AG133+AH133+AI133+AJ133+AK133+AL133+AM133+AN133+AO133),0))</f>
        <v>0</v>
      </c>
      <c r="AT133" s="240">
        <f t="shared" ref="AT133:AT196" si="32">AS133+X133</f>
        <v>25.184249999999999</v>
      </c>
    </row>
    <row r="134" spans="2:46" ht="15.75" thickBot="1">
      <c r="B134" s="257" t="s">
        <v>93</v>
      </c>
      <c r="C134" s="322" t="s">
        <v>1238</v>
      </c>
      <c r="D134" s="302">
        <f t="shared" ref="D134:D197" si="33">IF(C134="PEŁNY",$G$2*E134, IF(C134="SZUFLADA",$K$2*E134,0))</f>
        <v>25.184249999999999</v>
      </c>
      <c r="E134" s="324">
        <v>3</v>
      </c>
      <c r="F134" s="276">
        <v>1257</v>
      </c>
      <c r="G134" s="276">
        <v>396</v>
      </c>
      <c r="H134" s="276">
        <v>1</v>
      </c>
      <c r="I134" s="234">
        <f>IF(C134="PEŁNY",VLOOKUP(Wycena!$C$10,Wycena!$AA$2:$AC$60,3,0),IF(C134="SZUFLADA",VLOOKUP(Wycena!$C$10,Wycena!$AA$63:$AC$121,3,0),0))</f>
        <v>0</v>
      </c>
      <c r="J134" s="337" t="s">
        <v>1244</v>
      </c>
      <c r="K134" s="337"/>
      <c r="L134" s="328"/>
      <c r="M134" s="12"/>
      <c r="N134" s="12"/>
      <c r="O134" s="12"/>
      <c r="P134" s="234">
        <f>IF(J134="PEŁNY",VLOOKUP(Wycena!$C$10,Wycena!$AA$2:$AC$60,3,0),IF(J134="SZUFLADA",VLOOKUP(Wycena!$C$10,Wycena!$AA$63:$AC$121,3,0),0))</f>
        <v>0</v>
      </c>
      <c r="Q134" s="337" t="s">
        <v>1244</v>
      </c>
      <c r="R134" s="12"/>
      <c r="S134" s="328"/>
      <c r="T134" s="12"/>
      <c r="U134" s="12"/>
      <c r="V134" s="12"/>
      <c r="W134" s="234">
        <f>IF(Q134="PEŁNY",VLOOKUP(Wycena!$C$10,Wycena!$AA$2:$AC$60,3,0),IF(Q134="SZUFLADA",VLOOKUP(Wycena!$C$10,Wycena!$AA$63:$AC$121,3,0),0))</f>
        <v>0</v>
      </c>
      <c r="X134" s="239">
        <f>IF(Wycena!$D$6&gt;1,(('Wycena frontów MDF'!D134*'Wycena frontów MDF'!H134)+('Wycena frontów MDF'!K134*'Wycena frontów MDF'!O134)+('Wycena frontów MDF'!R134*'Wycena frontów MDF'!V134)),0)</f>
        <v>25.184249999999999</v>
      </c>
      <c r="Z134" s="230">
        <f t="shared" ref="Z134:Z197" si="34">(((F134/1000)*(G134/1000))*H134)+(((M134/1000)*(N134/1000))*O134)+(((T134/1000)*(U134/1000))*V134)</f>
        <v>0.49777199999999999</v>
      </c>
      <c r="AA134" s="230">
        <f t="shared" ref="AA134:AA197" si="35">Z134*$Z$1</f>
        <v>0</v>
      </c>
      <c r="AB134" s="230">
        <f t="shared" ref="AB134:AB197" si="36">IF(F134&gt;1200,((F134*G134/1000000)*40),0)</f>
        <v>19.910879999999999</v>
      </c>
      <c r="AC134" s="230">
        <f t="shared" ref="AC134:AC197" si="37">IF(M134&gt;1200,((M134*N134/1000000)*40),0)</f>
        <v>0</v>
      </c>
      <c r="AD134" s="240">
        <f>IF(Wycena!$C$10="ALASKA z uchwytem",((15*'Wycena frontów MDF'!H134)+(15*'Wycena frontów MDF'!O134)+(15*'Wycena frontów MDF'!V134)),IF(Wycena!$C$10="Kanion z uchwytem",((15*'Wycena frontów MDF'!H134)+(15*'Wycena frontów MDF'!O134)+(15*'Wycena frontów MDF'!V134)),IF(Wycena!$C$10="Sparta z uchwytem",((15*'Wycena frontów MDF'!H134)+(15*'Wycena frontów MDF'!O134)+(15*'Wycena frontów MDF'!V134)),0)))</f>
        <v>0</v>
      </c>
      <c r="AE134" s="241">
        <f>IF(Wycena!$C$10="VEGAS",((50*H134)+(50*O134)+(50*V134)),0)</f>
        <v>0</v>
      </c>
      <c r="AF134" s="230">
        <v>0</v>
      </c>
      <c r="AG134" s="320">
        <f t="shared" ref="AG134:AG197" si="38">IF(C134="SZUFLADA",IF(I134=1,IF(OR(F134&lt;1200,G134&lt;1200),$AJ$1*H134,0),0),0)</f>
        <v>0</v>
      </c>
      <c r="AH134" s="320">
        <f t="shared" ref="AH134:AH197" si="39">IF(C134="PEŁNY",IF(I134=2,IF(OR(F134&lt;300,G134&lt;300),$AJ$2*H134,0),0),0)</f>
        <v>0</v>
      </c>
      <c r="AI134" s="320">
        <f t="shared" ref="AI134:AI197" si="40">IF(C134="BRAK",0,IF(I134=3,IF(OR(F134&lt;1200,G134&lt;1200),$AJ$3*H134,0),0))</f>
        <v>0</v>
      </c>
      <c r="AJ134" s="320">
        <f t="shared" ref="AJ134:AJ197" si="41">IF(J134="SZUFLADA",IF(P134=1,IF(OR(M134&lt;1200,N134&lt;1200),$AJ$1*O134,0),0),0)</f>
        <v>0</v>
      </c>
      <c r="AK134" s="320">
        <f t="shared" ref="AK134:AK197" si="42">IF(J134="PEŁNY",IF(P134=2,IF(OR(M134&lt;300,N134&lt;300),$AJ$2*O134,0),0),0)</f>
        <v>0</v>
      </c>
      <c r="AL134" s="320">
        <f t="shared" ref="AL134:AL197" si="43">IF(J134="BRAK",0,IF(P134=3,IF(OR(M134&lt;1200,N134&lt;1200),$AJ$3*O134,0),0))</f>
        <v>0</v>
      </c>
      <c r="AM134" s="320">
        <f t="shared" ref="AM134:AM197" si="44">IF(Q134="SZUFLADA",IF(W134=1,IF(OR(T134&lt;1200,U134&lt;1200),$AJ$1*V134,0),0),0)</f>
        <v>0</v>
      </c>
      <c r="AN134" s="320">
        <f t="shared" ref="AN134:AN197" si="45">IF(Q134="PEŁNY",IF(W134=2,IF(OR(T134&lt;300,U134&lt;300),$AJ$2*V134,0),0),0)</f>
        <v>0</v>
      </c>
      <c r="AO134" s="320">
        <f t="shared" ref="AO134:AO197" si="46">IF(Q134="BRAK",0,IF(W134=3,IF(OR(T134&lt;1200,U134&lt;1200),$AJ$3*V134,0),0))</f>
        <v>0</v>
      </c>
      <c r="AS134" s="240">
        <f>IF(Wycena!$D$6=2,(AA134+AB134+AC134+AD134+AE134+AG134+AH134+AI134+AJ134+AK134+AL134+AM134+AN134+AO134),IF(Wycena!$D$6=3,(AA134+AB134+AC134+AD134+AF134+AG134+AH134+AI134+AJ134+AK134+AL134+AM134+AN134+AO134),0))</f>
        <v>0</v>
      </c>
      <c r="AT134" s="240">
        <f t="shared" si="32"/>
        <v>25.184249999999999</v>
      </c>
    </row>
    <row r="135" spans="2:46" ht="15.75" thickBot="1">
      <c r="B135" s="257" t="s">
        <v>94</v>
      </c>
      <c r="C135" s="322" t="s">
        <v>1238</v>
      </c>
      <c r="D135" s="302">
        <f t="shared" si="33"/>
        <v>25.184249999999999</v>
      </c>
      <c r="E135" s="324">
        <v>3</v>
      </c>
      <c r="F135" s="276">
        <v>1257</v>
      </c>
      <c r="G135" s="276">
        <v>446</v>
      </c>
      <c r="H135" s="276">
        <v>1</v>
      </c>
      <c r="I135" s="234">
        <f>IF(C135="PEŁNY",VLOOKUP(Wycena!$C$10,Wycena!$AA$2:$AC$60,3,0),IF(C135="SZUFLADA",VLOOKUP(Wycena!$C$10,Wycena!$AA$63:$AC$121,3,0),0))</f>
        <v>0</v>
      </c>
      <c r="J135" s="337" t="s">
        <v>1244</v>
      </c>
      <c r="K135" s="337"/>
      <c r="L135" s="328"/>
      <c r="M135" s="12"/>
      <c r="N135" s="12"/>
      <c r="O135" s="12"/>
      <c r="P135" s="234">
        <f>IF(J135="PEŁNY",VLOOKUP(Wycena!$C$10,Wycena!$AA$2:$AC$60,3,0),IF(J135="SZUFLADA",VLOOKUP(Wycena!$C$10,Wycena!$AA$63:$AC$121,3,0),0))</f>
        <v>0</v>
      </c>
      <c r="Q135" s="337" t="s">
        <v>1244</v>
      </c>
      <c r="R135" s="12"/>
      <c r="S135" s="328"/>
      <c r="T135" s="12"/>
      <c r="U135" s="12"/>
      <c r="V135" s="12"/>
      <c r="W135" s="234">
        <f>IF(Q135="PEŁNY",VLOOKUP(Wycena!$C$10,Wycena!$AA$2:$AC$60,3,0),IF(Q135="SZUFLADA",VLOOKUP(Wycena!$C$10,Wycena!$AA$63:$AC$121,3,0),0))</f>
        <v>0</v>
      </c>
      <c r="X135" s="239">
        <f>IF(Wycena!$D$6&gt;1,(('Wycena frontów MDF'!D135*'Wycena frontów MDF'!H135)+('Wycena frontów MDF'!K135*'Wycena frontów MDF'!O135)+('Wycena frontów MDF'!R135*'Wycena frontów MDF'!V135)),0)</f>
        <v>25.184249999999999</v>
      </c>
      <c r="Z135" s="230">
        <f t="shared" si="34"/>
        <v>0.56062199999999995</v>
      </c>
      <c r="AA135" s="230">
        <f t="shared" si="35"/>
        <v>0</v>
      </c>
      <c r="AB135" s="230">
        <f t="shared" si="36"/>
        <v>22.424879999999998</v>
      </c>
      <c r="AC135" s="230">
        <f t="shared" si="37"/>
        <v>0</v>
      </c>
      <c r="AD135" s="240">
        <f>IF(Wycena!$C$10="ALASKA z uchwytem",((15*'Wycena frontów MDF'!H135)+(15*'Wycena frontów MDF'!O135)+(15*'Wycena frontów MDF'!V135)),IF(Wycena!$C$10="Kanion z uchwytem",((15*'Wycena frontów MDF'!H135)+(15*'Wycena frontów MDF'!O135)+(15*'Wycena frontów MDF'!V135)),IF(Wycena!$C$10="Sparta z uchwytem",((15*'Wycena frontów MDF'!H135)+(15*'Wycena frontów MDF'!O135)+(15*'Wycena frontów MDF'!V135)),0)))</f>
        <v>0</v>
      </c>
      <c r="AE135" s="241">
        <f>IF(Wycena!$C$10="VEGAS",((50*H135)+(50*O135)+(50*V135)),0)</f>
        <v>0</v>
      </c>
      <c r="AF135" s="230">
        <v>0</v>
      </c>
      <c r="AG135" s="320">
        <f t="shared" si="38"/>
        <v>0</v>
      </c>
      <c r="AH135" s="320">
        <f t="shared" si="39"/>
        <v>0</v>
      </c>
      <c r="AI135" s="320">
        <f t="shared" si="40"/>
        <v>0</v>
      </c>
      <c r="AJ135" s="320">
        <f t="shared" si="41"/>
        <v>0</v>
      </c>
      <c r="AK135" s="320">
        <f t="shared" si="42"/>
        <v>0</v>
      </c>
      <c r="AL135" s="320">
        <f t="shared" si="43"/>
        <v>0</v>
      </c>
      <c r="AM135" s="320">
        <f t="shared" si="44"/>
        <v>0</v>
      </c>
      <c r="AN135" s="320">
        <f t="shared" si="45"/>
        <v>0</v>
      </c>
      <c r="AO135" s="320">
        <f t="shared" si="46"/>
        <v>0</v>
      </c>
      <c r="AS135" s="240">
        <f>IF(Wycena!$D$6=2,(AA135+AB135+AC135+AD135+AE135+AG135+AH135+AI135+AJ135+AK135+AL135+AM135+AN135+AO135),IF(Wycena!$D$6=3,(AA135+AB135+AC135+AD135+AF135+AG135+AH135+AI135+AJ135+AK135+AL135+AM135+AN135+AO135),0))</f>
        <v>0</v>
      </c>
      <c r="AT135" s="240">
        <f t="shared" si="32"/>
        <v>25.184249999999999</v>
      </c>
    </row>
    <row r="136" spans="2:46" ht="15.75" thickBot="1">
      <c r="B136" s="257" t="s">
        <v>95</v>
      </c>
      <c r="C136" s="322" t="s">
        <v>1238</v>
      </c>
      <c r="D136" s="302">
        <f t="shared" si="33"/>
        <v>25.184249999999999</v>
      </c>
      <c r="E136" s="324">
        <v>3</v>
      </c>
      <c r="F136" s="276">
        <v>1257</v>
      </c>
      <c r="G136" s="276">
        <v>496</v>
      </c>
      <c r="H136" s="276">
        <v>1</v>
      </c>
      <c r="I136" s="234">
        <f>IF(C136="PEŁNY",VLOOKUP(Wycena!$C$10,Wycena!$AA$2:$AC$60,3,0),IF(C136="SZUFLADA",VLOOKUP(Wycena!$C$10,Wycena!$AA$63:$AC$121,3,0),0))</f>
        <v>0</v>
      </c>
      <c r="J136" s="337" t="s">
        <v>1244</v>
      </c>
      <c r="K136" s="337"/>
      <c r="L136" s="328"/>
      <c r="M136" s="223"/>
      <c r="N136" s="223"/>
      <c r="O136" s="223"/>
      <c r="P136" s="234">
        <f>IF(J136="PEŁNY",VLOOKUP(Wycena!$C$10,Wycena!$AA$2:$AC$60,3,0),IF(J136="SZUFLADA",VLOOKUP(Wycena!$C$10,Wycena!$AA$63:$AC$121,3,0),0))</f>
        <v>0</v>
      </c>
      <c r="Q136" s="337" t="s">
        <v>1244</v>
      </c>
      <c r="R136" s="223"/>
      <c r="S136" s="333"/>
      <c r="T136" s="223"/>
      <c r="U136" s="223"/>
      <c r="V136" s="223"/>
      <c r="W136" s="234">
        <f>IF(Q136="PEŁNY",VLOOKUP(Wycena!$C$10,Wycena!$AA$2:$AC$60,3,0),IF(Q136="SZUFLADA",VLOOKUP(Wycena!$C$10,Wycena!$AA$63:$AC$121,3,0),0))</f>
        <v>0</v>
      </c>
      <c r="X136" s="239">
        <f>IF(Wycena!$D$6&gt;1,(('Wycena frontów MDF'!D136*'Wycena frontów MDF'!H136)+('Wycena frontów MDF'!K136*'Wycena frontów MDF'!O136)+('Wycena frontów MDF'!R136*'Wycena frontów MDF'!V136)),0)</f>
        <v>25.184249999999999</v>
      </c>
      <c r="Z136" s="230">
        <f t="shared" si="34"/>
        <v>0.62347199999999992</v>
      </c>
      <c r="AA136" s="230">
        <f t="shared" si="35"/>
        <v>0</v>
      </c>
      <c r="AB136" s="230">
        <f t="shared" si="36"/>
        <v>24.938880000000001</v>
      </c>
      <c r="AC136" s="230">
        <f t="shared" si="37"/>
        <v>0</v>
      </c>
      <c r="AD136" s="240">
        <f>IF(Wycena!$C$10="ALASKA z uchwytem",((15*'Wycena frontów MDF'!H136)+(15*'Wycena frontów MDF'!O136)+(15*'Wycena frontów MDF'!V136)),IF(Wycena!$C$10="Kanion z uchwytem",((15*'Wycena frontów MDF'!H136)+(15*'Wycena frontów MDF'!O136)+(15*'Wycena frontów MDF'!V136)),IF(Wycena!$C$10="Sparta z uchwytem",((15*'Wycena frontów MDF'!H136)+(15*'Wycena frontów MDF'!O136)+(15*'Wycena frontów MDF'!V136)),0)))</f>
        <v>0</v>
      </c>
      <c r="AE136" s="241">
        <f>IF(Wycena!$C$10="VEGAS",((50*H136)+(50*O136)+(50*V136)),0)</f>
        <v>0</v>
      </c>
      <c r="AF136" s="230">
        <v>0</v>
      </c>
      <c r="AG136" s="320">
        <f t="shared" si="38"/>
        <v>0</v>
      </c>
      <c r="AH136" s="320">
        <f t="shared" si="39"/>
        <v>0</v>
      </c>
      <c r="AI136" s="320">
        <f t="shared" si="40"/>
        <v>0</v>
      </c>
      <c r="AJ136" s="320">
        <f t="shared" si="41"/>
        <v>0</v>
      </c>
      <c r="AK136" s="320">
        <f t="shared" si="42"/>
        <v>0</v>
      </c>
      <c r="AL136" s="320">
        <f t="shared" si="43"/>
        <v>0</v>
      </c>
      <c r="AM136" s="320">
        <f t="shared" si="44"/>
        <v>0</v>
      </c>
      <c r="AN136" s="320">
        <f t="shared" si="45"/>
        <v>0</v>
      </c>
      <c r="AO136" s="320">
        <f t="shared" si="46"/>
        <v>0</v>
      </c>
      <c r="AS136" s="240">
        <f>IF(Wycena!$D$6=2,(AA136+AB136+AC136+AD136+AE136+AG136+AH136+AI136+AJ136+AK136+AL136+AM136+AN136+AO136),IF(Wycena!$D$6=3,(AA136+AB136+AC136+AD136+AF136+AG136+AH136+AI136+AJ136+AK136+AL136+AM136+AN136+AO136),0))</f>
        <v>0</v>
      </c>
      <c r="AT136" s="240">
        <f t="shared" si="32"/>
        <v>25.184249999999999</v>
      </c>
    </row>
    <row r="137" spans="2:46" ht="15.75" thickBot="1">
      <c r="B137" s="257" t="s">
        <v>96</v>
      </c>
      <c r="C137" s="322" t="s">
        <v>1238</v>
      </c>
      <c r="D137" s="302">
        <f t="shared" si="33"/>
        <v>25.184249999999999</v>
      </c>
      <c r="E137" s="324">
        <v>3</v>
      </c>
      <c r="F137" s="276">
        <v>1257</v>
      </c>
      <c r="G137" s="276">
        <v>596</v>
      </c>
      <c r="H137" s="276">
        <v>1</v>
      </c>
      <c r="I137" s="234">
        <f>IF(C137="PEŁNY",VLOOKUP(Wycena!$C$10,Wycena!$AA$2:$AC$60,3,0),IF(C137="SZUFLADA",VLOOKUP(Wycena!$C$10,Wycena!$AA$63:$AC$121,3,0),0))</f>
        <v>0</v>
      </c>
      <c r="J137" s="337" t="s">
        <v>1244</v>
      </c>
      <c r="K137" s="337"/>
      <c r="L137" s="328"/>
      <c r="M137" s="12"/>
      <c r="N137" s="12"/>
      <c r="O137" s="12"/>
      <c r="P137" s="234">
        <f>IF(J137="PEŁNY",VLOOKUP(Wycena!$C$10,Wycena!$AA$2:$AC$60,3,0),IF(J137="SZUFLADA",VLOOKUP(Wycena!$C$10,Wycena!$AA$63:$AC$121,3,0),0))</f>
        <v>0</v>
      </c>
      <c r="Q137" s="337" t="s">
        <v>1244</v>
      </c>
      <c r="R137" s="12"/>
      <c r="S137" s="328"/>
      <c r="T137" s="12"/>
      <c r="U137" s="12"/>
      <c r="V137" s="12"/>
      <c r="W137" s="234">
        <f>IF(Q137="PEŁNY",VLOOKUP(Wycena!$C$10,Wycena!$AA$2:$AC$60,3,0),IF(Q137="SZUFLADA",VLOOKUP(Wycena!$C$10,Wycena!$AA$63:$AC$121,3,0),0))</f>
        <v>0</v>
      </c>
      <c r="X137" s="239">
        <f>IF(Wycena!$D$6&gt;1,(('Wycena frontów MDF'!D137*'Wycena frontów MDF'!H137)+('Wycena frontów MDF'!K137*'Wycena frontów MDF'!O137)+('Wycena frontów MDF'!R137*'Wycena frontów MDF'!V137)),0)</f>
        <v>25.184249999999999</v>
      </c>
      <c r="Z137" s="230">
        <f t="shared" si="34"/>
        <v>0.74917199999999995</v>
      </c>
      <c r="AA137" s="230">
        <f t="shared" si="35"/>
        <v>0</v>
      </c>
      <c r="AB137" s="230">
        <f t="shared" si="36"/>
        <v>29.966879999999996</v>
      </c>
      <c r="AC137" s="230">
        <f t="shared" si="37"/>
        <v>0</v>
      </c>
      <c r="AD137" s="240">
        <f>IF(Wycena!$C$10="ALASKA z uchwytem",((15*'Wycena frontów MDF'!H137)+(15*'Wycena frontów MDF'!O137)+(15*'Wycena frontów MDF'!V137)),IF(Wycena!$C$10="Kanion z uchwytem",((15*'Wycena frontów MDF'!H137)+(15*'Wycena frontów MDF'!O137)+(15*'Wycena frontów MDF'!V137)),IF(Wycena!$C$10="Sparta z uchwytem",((15*'Wycena frontów MDF'!H137)+(15*'Wycena frontów MDF'!O137)+(15*'Wycena frontów MDF'!V137)),0)))</f>
        <v>0</v>
      </c>
      <c r="AE137" s="241">
        <f>IF(Wycena!$C$10="VEGAS",((50*H137)+(50*O137)+(50*V137)),0)</f>
        <v>0</v>
      </c>
      <c r="AF137" s="230">
        <v>0</v>
      </c>
      <c r="AG137" s="320">
        <f t="shared" si="38"/>
        <v>0</v>
      </c>
      <c r="AH137" s="320">
        <f t="shared" si="39"/>
        <v>0</v>
      </c>
      <c r="AI137" s="320">
        <f t="shared" si="40"/>
        <v>0</v>
      </c>
      <c r="AJ137" s="320">
        <f t="shared" si="41"/>
        <v>0</v>
      </c>
      <c r="AK137" s="320">
        <f t="shared" si="42"/>
        <v>0</v>
      </c>
      <c r="AL137" s="320">
        <f t="shared" si="43"/>
        <v>0</v>
      </c>
      <c r="AM137" s="320">
        <f t="shared" si="44"/>
        <v>0</v>
      </c>
      <c r="AN137" s="320">
        <f t="shared" si="45"/>
        <v>0</v>
      </c>
      <c r="AO137" s="320">
        <f t="shared" si="46"/>
        <v>0</v>
      </c>
      <c r="AS137" s="240">
        <f>IF(Wycena!$D$6=2,(AA137+AB137+AC137+AD137+AE137+AG137+AH137+AI137+AJ137+AK137+AL137+AM137+AN137+AO137),IF(Wycena!$D$6=3,(AA137+AB137+AC137+AD137+AF137+AG137+AH137+AI137+AJ137+AK137+AL137+AM137+AN137+AO137),0))</f>
        <v>0</v>
      </c>
      <c r="AT137" s="240">
        <f t="shared" si="32"/>
        <v>25.184249999999999</v>
      </c>
    </row>
    <row r="138" spans="2:46" ht="15.75" thickBot="1">
      <c r="B138" s="258" t="s">
        <v>97</v>
      </c>
      <c r="C138" s="323" t="s">
        <v>1239</v>
      </c>
      <c r="D138" s="336">
        <f t="shared" si="33"/>
        <v>19.187999999999999</v>
      </c>
      <c r="E138" s="325">
        <v>1</v>
      </c>
      <c r="F138" s="276">
        <v>249</v>
      </c>
      <c r="G138" s="276">
        <v>296</v>
      </c>
      <c r="H138" s="276">
        <v>5</v>
      </c>
      <c r="I138" s="234">
        <f>IF(C138="PEŁNY",VLOOKUP(Wycena!$C$10,Wycena!$AA$2:$AC$60,3,0),IF(C138="SZUFLADA",VLOOKUP(Wycena!$C$10,Wycena!$AA$63:$AC$121,3,0),0))</f>
        <v>0</v>
      </c>
      <c r="J138" s="337" t="s">
        <v>1244</v>
      </c>
      <c r="K138" s="337"/>
      <c r="L138" s="328"/>
      <c r="M138" s="223"/>
      <c r="N138" s="223"/>
      <c r="O138" s="223"/>
      <c r="P138" s="234">
        <f>IF(J138="PEŁNY",VLOOKUP(Wycena!$C$10,Wycena!$AA$2:$AC$60,3,0),IF(J138="SZUFLADA",VLOOKUP(Wycena!$C$10,Wycena!$AA$63:$AC$121,3,0),0))</f>
        <v>0</v>
      </c>
      <c r="Q138" s="337" t="s">
        <v>1244</v>
      </c>
      <c r="R138" s="223"/>
      <c r="S138" s="333"/>
      <c r="T138" s="223"/>
      <c r="U138" s="223"/>
      <c r="V138" s="223"/>
      <c r="W138" s="234">
        <f>IF(Q138="PEŁNY",VLOOKUP(Wycena!$C$10,Wycena!$AA$2:$AC$60,3,0),IF(Q138="SZUFLADA",VLOOKUP(Wycena!$C$10,Wycena!$AA$63:$AC$121,3,0),0))</f>
        <v>0</v>
      </c>
      <c r="X138" s="239">
        <f>IF(Wycena!$D$6&gt;1,(('Wycena frontów MDF'!D138*'Wycena frontów MDF'!H138)+('Wycena frontów MDF'!K138*'Wycena frontów MDF'!O138)+('Wycena frontów MDF'!R138*'Wycena frontów MDF'!V138)),0)</f>
        <v>95.94</v>
      </c>
      <c r="Z138" s="230">
        <f t="shared" si="34"/>
        <v>0.36851999999999996</v>
      </c>
      <c r="AA138" s="230">
        <f t="shared" si="35"/>
        <v>0</v>
      </c>
      <c r="AB138" s="230">
        <f t="shared" si="36"/>
        <v>0</v>
      </c>
      <c r="AC138" s="230">
        <f t="shared" si="37"/>
        <v>0</v>
      </c>
      <c r="AD138" s="240">
        <f>IF(Wycena!$C$10="ALASKA z uchwytem",((15*'Wycena frontów MDF'!H138)+(15*'Wycena frontów MDF'!O138)+(15*'Wycena frontów MDF'!V138)),IF(Wycena!$C$10="Kanion z uchwytem",((15*'Wycena frontów MDF'!H138)+(15*'Wycena frontów MDF'!O138)+(15*'Wycena frontów MDF'!V138)),IF(Wycena!$C$10="Sparta z uchwytem",((15*'Wycena frontów MDF'!H138)+(15*'Wycena frontów MDF'!O138)+(15*'Wycena frontów MDF'!V138)),0)))</f>
        <v>0</v>
      </c>
      <c r="AE138" s="241">
        <f>IF(Wycena!$C$10="VEGAS",((50*H138)+(50*O138)+(50*V138)),0)</f>
        <v>0</v>
      </c>
      <c r="AF138" s="230">
        <v>0</v>
      </c>
      <c r="AG138" s="320">
        <f t="shared" si="38"/>
        <v>0</v>
      </c>
      <c r="AH138" s="320">
        <f t="shared" si="39"/>
        <v>0</v>
      </c>
      <c r="AI138" s="320">
        <f t="shared" si="40"/>
        <v>0</v>
      </c>
      <c r="AJ138" s="320">
        <f t="shared" si="41"/>
        <v>0</v>
      </c>
      <c r="AK138" s="320">
        <f t="shared" si="42"/>
        <v>0</v>
      </c>
      <c r="AL138" s="320">
        <f t="shared" si="43"/>
        <v>0</v>
      </c>
      <c r="AM138" s="320">
        <f t="shared" si="44"/>
        <v>0</v>
      </c>
      <c r="AN138" s="320">
        <f t="shared" si="45"/>
        <v>0</v>
      </c>
      <c r="AO138" s="320">
        <f t="shared" si="46"/>
        <v>0</v>
      </c>
      <c r="AS138" s="240">
        <f>IF(Wycena!$D$6=2,(AA138+AB138+AC138+AD138+AE138+AG138+AH138+AI138+AJ138+AK138+AL138+AM138+AN138+AO138),IF(Wycena!$D$6=3,(AA138+AB138+AC138+AD138+AF138+AG138+AH138+AI138+AJ138+AK138+AL138+AM138+AN138+AO138),0))</f>
        <v>0</v>
      </c>
      <c r="AT138" s="240">
        <f t="shared" si="32"/>
        <v>95.94</v>
      </c>
    </row>
    <row r="139" spans="2:46" ht="15.75" thickBot="1">
      <c r="B139" s="258" t="s">
        <v>98</v>
      </c>
      <c r="C139" s="323" t="s">
        <v>1239</v>
      </c>
      <c r="D139" s="336">
        <f t="shared" si="33"/>
        <v>19.187999999999999</v>
      </c>
      <c r="E139" s="325">
        <v>1</v>
      </c>
      <c r="F139" s="276">
        <v>249</v>
      </c>
      <c r="G139" s="276">
        <v>396</v>
      </c>
      <c r="H139" s="276">
        <v>5</v>
      </c>
      <c r="I139" s="234">
        <f>IF(C139="PEŁNY",VLOOKUP(Wycena!$C$10,Wycena!$AA$2:$AC$60,3,0),IF(C139="SZUFLADA",VLOOKUP(Wycena!$C$10,Wycena!$AA$63:$AC$121,3,0),0))</f>
        <v>0</v>
      </c>
      <c r="J139" s="337" t="s">
        <v>1244</v>
      </c>
      <c r="K139" s="337"/>
      <c r="L139" s="328"/>
      <c r="M139" s="12"/>
      <c r="N139" s="12"/>
      <c r="O139" s="12"/>
      <c r="P139" s="234">
        <f>IF(J139="PEŁNY",VLOOKUP(Wycena!$C$10,Wycena!$AA$2:$AC$60,3,0),IF(J139="SZUFLADA",VLOOKUP(Wycena!$C$10,Wycena!$AA$63:$AC$121,3,0),0))</f>
        <v>0</v>
      </c>
      <c r="Q139" s="337" t="s">
        <v>1244</v>
      </c>
      <c r="R139" s="12"/>
      <c r="S139" s="328"/>
      <c r="T139" s="12"/>
      <c r="U139" s="12"/>
      <c r="V139" s="12"/>
      <c r="W139" s="234">
        <f>IF(Q139="PEŁNY",VLOOKUP(Wycena!$C$10,Wycena!$AA$2:$AC$60,3,0),IF(Q139="SZUFLADA",VLOOKUP(Wycena!$C$10,Wycena!$AA$63:$AC$121,3,0),0))</f>
        <v>0</v>
      </c>
      <c r="X139" s="239">
        <f>IF(Wycena!$D$6&gt;1,(('Wycena frontów MDF'!D139*'Wycena frontów MDF'!H139)+('Wycena frontów MDF'!K139*'Wycena frontów MDF'!O139)+('Wycena frontów MDF'!R139*'Wycena frontów MDF'!V139)),0)</f>
        <v>95.94</v>
      </c>
      <c r="Z139" s="230">
        <f t="shared" si="34"/>
        <v>0.49302000000000007</v>
      </c>
      <c r="AA139" s="230">
        <f t="shared" si="35"/>
        <v>0</v>
      </c>
      <c r="AB139" s="230">
        <f t="shared" si="36"/>
        <v>0</v>
      </c>
      <c r="AC139" s="230">
        <f t="shared" si="37"/>
        <v>0</v>
      </c>
      <c r="AD139" s="240">
        <f>IF(Wycena!$C$10="ALASKA z uchwytem",((15*'Wycena frontów MDF'!H139)+(15*'Wycena frontów MDF'!O139)+(15*'Wycena frontów MDF'!V139)),IF(Wycena!$C$10="Kanion z uchwytem",((15*'Wycena frontów MDF'!H139)+(15*'Wycena frontów MDF'!O139)+(15*'Wycena frontów MDF'!V139)),IF(Wycena!$C$10="Sparta z uchwytem",((15*'Wycena frontów MDF'!H139)+(15*'Wycena frontów MDF'!O139)+(15*'Wycena frontów MDF'!V139)),0)))</f>
        <v>0</v>
      </c>
      <c r="AE139" s="241">
        <f>IF(Wycena!$C$10="VEGAS",((50*H139)+(50*O139)+(50*V139)),0)</f>
        <v>0</v>
      </c>
      <c r="AF139" s="230">
        <v>0</v>
      </c>
      <c r="AG139" s="320">
        <f t="shared" si="38"/>
        <v>0</v>
      </c>
      <c r="AH139" s="320">
        <f t="shared" si="39"/>
        <v>0</v>
      </c>
      <c r="AI139" s="320">
        <f t="shared" si="40"/>
        <v>0</v>
      </c>
      <c r="AJ139" s="320">
        <f t="shared" si="41"/>
        <v>0</v>
      </c>
      <c r="AK139" s="320">
        <f t="shared" si="42"/>
        <v>0</v>
      </c>
      <c r="AL139" s="320">
        <f t="shared" si="43"/>
        <v>0</v>
      </c>
      <c r="AM139" s="320">
        <f t="shared" si="44"/>
        <v>0</v>
      </c>
      <c r="AN139" s="320">
        <f t="shared" si="45"/>
        <v>0</v>
      </c>
      <c r="AO139" s="320">
        <f t="shared" si="46"/>
        <v>0</v>
      </c>
      <c r="AS139" s="240">
        <f>IF(Wycena!$D$6=2,(AA139+AB139+AC139+AD139+AE139+AG139+AH139+AI139+AJ139+AK139+AL139+AM139+AN139+AO139),IF(Wycena!$D$6=3,(AA139+AB139+AC139+AD139+AF139+AG139+AH139+AI139+AJ139+AK139+AL139+AM139+AN139+AO139),0))</f>
        <v>0</v>
      </c>
      <c r="AT139" s="240">
        <f t="shared" si="32"/>
        <v>95.94</v>
      </c>
    </row>
    <row r="140" spans="2:46" ht="15.75" thickBot="1">
      <c r="B140" s="258" t="s">
        <v>99</v>
      </c>
      <c r="C140" s="323" t="s">
        <v>1239</v>
      </c>
      <c r="D140" s="336">
        <f t="shared" si="33"/>
        <v>19.187999999999999</v>
      </c>
      <c r="E140" s="325">
        <v>1</v>
      </c>
      <c r="F140" s="276">
        <v>249</v>
      </c>
      <c r="G140" s="276">
        <v>446</v>
      </c>
      <c r="H140" s="276">
        <v>5</v>
      </c>
      <c r="I140" s="234">
        <f>IF(C140="PEŁNY",VLOOKUP(Wycena!$C$10,Wycena!$AA$2:$AC$60,3,0),IF(C140="SZUFLADA",VLOOKUP(Wycena!$C$10,Wycena!$AA$63:$AC$121,3,0),0))</f>
        <v>0</v>
      </c>
      <c r="J140" s="337" t="s">
        <v>1244</v>
      </c>
      <c r="K140" s="337"/>
      <c r="L140" s="328"/>
      <c r="M140" s="223"/>
      <c r="N140" s="223"/>
      <c r="O140" s="223"/>
      <c r="P140" s="234">
        <f>IF(J140="PEŁNY",VLOOKUP(Wycena!$C$10,Wycena!$AA$2:$AC$60,3,0),IF(J140="SZUFLADA",VLOOKUP(Wycena!$C$10,Wycena!$AA$63:$AC$121,3,0),0))</f>
        <v>0</v>
      </c>
      <c r="Q140" s="337" t="s">
        <v>1244</v>
      </c>
      <c r="R140" s="223"/>
      <c r="S140" s="333"/>
      <c r="T140" s="223"/>
      <c r="U140" s="223"/>
      <c r="V140" s="223"/>
      <c r="W140" s="234">
        <f>IF(Q140="PEŁNY",VLOOKUP(Wycena!$C$10,Wycena!$AA$2:$AC$60,3,0),IF(Q140="SZUFLADA",VLOOKUP(Wycena!$C$10,Wycena!$AA$63:$AC$121,3,0),0))</f>
        <v>0</v>
      </c>
      <c r="X140" s="239">
        <f>IF(Wycena!$D$6&gt;1,(('Wycena frontów MDF'!D140*'Wycena frontów MDF'!H140)+('Wycena frontów MDF'!K140*'Wycena frontów MDF'!O140)+('Wycena frontów MDF'!R140*'Wycena frontów MDF'!V140)),0)</f>
        <v>95.94</v>
      </c>
      <c r="Z140" s="230">
        <f t="shared" si="34"/>
        <v>0.55527000000000004</v>
      </c>
      <c r="AA140" s="230">
        <f t="shared" si="35"/>
        <v>0</v>
      </c>
      <c r="AB140" s="230">
        <f t="shared" si="36"/>
        <v>0</v>
      </c>
      <c r="AC140" s="230">
        <f t="shared" si="37"/>
        <v>0</v>
      </c>
      <c r="AD140" s="240">
        <f>IF(Wycena!$C$10="ALASKA z uchwytem",((15*'Wycena frontów MDF'!H140)+(15*'Wycena frontów MDF'!O140)+(15*'Wycena frontów MDF'!V140)),IF(Wycena!$C$10="Kanion z uchwytem",((15*'Wycena frontów MDF'!H140)+(15*'Wycena frontów MDF'!O140)+(15*'Wycena frontów MDF'!V140)),IF(Wycena!$C$10="Sparta z uchwytem",((15*'Wycena frontów MDF'!H140)+(15*'Wycena frontów MDF'!O140)+(15*'Wycena frontów MDF'!V140)),0)))</f>
        <v>0</v>
      </c>
      <c r="AE140" s="241">
        <f>IF(Wycena!$C$10="VEGAS",((50*H140)+(50*O140)+(50*V140)),0)</f>
        <v>0</v>
      </c>
      <c r="AF140" s="230">
        <v>0</v>
      </c>
      <c r="AG140" s="320">
        <f t="shared" si="38"/>
        <v>0</v>
      </c>
      <c r="AH140" s="320">
        <f t="shared" si="39"/>
        <v>0</v>
      </c>
      <c r="AI140" s="320">
        <f t="shared" si="40"/>
        <v>0</v>
      </c>
      <c r="AJ140" s="320">
        <f t="shared" si="41"/>
        <v>0</v>
      </c>
      <c r="AK140" s="320">
        <f t="shared" si="42"/>
        <v>0</v>
      </c>
      <c r="AL140" s="320">
        <f t="shared" si="43"/>
        <v>0</v>
      </c>
      <c r="AM140" s="320">
        <f t="shared" si="44"/>
        <v>0</v>
      </c>
      <c r="AN140" s="320">
        <f t="shared" si="45"/>
        <v>0</v>
      </c>
      <c r="AO140" s="320">
        <f t="shared" si="46"/>
        <v>0</v>
      </c>
      <c r="AS140" s="240">
        <f>IF(Wycena!$D$6=2,(AA140+AB140+AC140+AD140+AE140+AG140+AH140+AI140+AJ140+AK140+AL140+AM140+AN140+AO140),IF(Wycena!$D$6=3,(AA140+AB140+AC140+AD140+AF140+AG140+AH140+AI140+AJ140+AK140+AL140+AM140+AN140+AO140),0))</f>
        <v>0</v>
      </c>
      <c r="AT140" s="240">
        <f t="shared" si="32"/>
        <v>95.94</v>
      </c>
    </row>
    <row r="141" spans="2:46" ht="15.75" thickBot="1">
      <c r="B141" s="258" t="s">
        <v>100</v>
      </c>
      <c r="C141" s="323" t="s">
        <v>1239</v>
      </c>
      <c r="D141" s="336">
        <f t="shared" si="33"/>
        <v>19.187999999999999</v>
      </c>
      <c r="E141" s="325">
        <v>1</v>
      </c>
      <c r="F141" s="276">
        <v>249</v>
      </c>
      <c r="G141" s="276">
        <v>496</v>
      </c>
      <c r="H141" s="276">
        <v>5</v>
      </c>
      <c r="I141" s="234">
        <f>IF(C141="PEŁNY",VLOOKUP(Wycena!$C$10,Wycena!$AA$2:$AC$60,3,0),IF(C141="SZUFLADA",VLOOKUP(Wycena!$C$10,Wycena!$AA$63:$AC$121,3,0),0))</f>
        <v>0</v>
      </c>
      <c r="J141" s="337" t="s">
        <v>1244</v>
      </c>
      <c r="K141" s="337"/>
      <c r="L141" s="328"/>
      <c r="M141" s="12"/>
      <c r="N141" s="12"/>
      <c r="O141" s="12"/>
      <c r="P141" s="234">
        <f>IF(J141="PEŁNY",VLOOKUP(Wycena!$C$10,Wycena!$AA$2:$AC$60,3,0),IF(J141="SZUFLADA",VLOOKUP(Wycena!$C$10,Wycena!$AA$63:$AC$121,3,0),0))</f>
        <v>0</v>
      </c>
      <c r="Q141" s="337" t="s">
        <v>1244</v>
      </c>
      <c r="R141" s="12"/>
      <c r="S141" s="328"/>
      <c r="T141" s="12"/>
      <c r="U141" s="12"/>
      <c r="V141" s="12"/>
      <c r="W141" s="234">
        <f>IF(Q141="PEŁNY",VLOOKUP(Wycena!$C$10,Wycena!$AA$2:$AC$60,3,0),IF(Q141="SZUFLADA",VLOOKUP(Wycena!$C$10,Wycena!$AA$63:$AC$121,3,0),0))</f>
        <v>0</v>
      </c>
      <c r="X141" s="239">
        <f>IF(Wycena!$D$6&gt;1,(('Wycena frontów MDF'!D141*'Wycena frontów MDF'!H141)+('Wycena frontów MDF'!K141*'Wycena frontów MDF'!O141)+('Wycena frontów MDF'!R141*'Wycena frontów MDF'!V141)),0)</f>
        <v>95.94</v>
      </c>
      <c r="Z141" s="230">
        <f t="shared" si="34"/>
        <v>0.61752000000000007</v>
      </c>
      <c r="AA141" s="230">
        <f t="shared" si="35"/>
        <v>0</v>
      </c>
      <c r="AB141" s="230">
        <f t="shared" si="36"/>
        <v>0</v>
      </c>
      <c r="AC141" s="230">
        <f t="shared" si="37"/>
        <v>0</v>
      </c>
      <c r="AD141" s="240">
        <f>IF(Wycena!$C$10="ALASKA z uchwytem",((15*'Wycena frontów MDF'!H141)+(15*'Wycena frontów MDF'!O141)+(15*'Wycena frontów MDF'!V141)),IF(Wycena!$C$10="Kanion z uchwytem",((15*'Wycena frontów MDF'!H141)+(15*'Wycena frontów MDF'!O141)+(15*'Wycena frontów MDF'!V141)),IF(Wycena!$C$10="Sparta z uchwytem",((15*'Wycena frontów MDF'!H141)+(15*'Wycena frontów MDF'!O141)+(15*'Wycena frontów MDF'!V141)),0)))</f>
        <v>0</v>
      </c>
      <c r="AE141" s="241">
        <f>IF(Wycena!$C$10="VEGAS",((50*H141)+(50*O141)+(50*V141)),0)</f>
        <v>0</v>
      </c>
      <c r="AF141" s="230">
        <v>0</v>
      </c>
      <c r="AG141" s="320">
        <f t="shared" si="38"/>
        <v>0</v>
      </c>
      <c r="AH141" s="320">
        <f t="shared" si="39"/>
        <v>0</v>
      </c>
      <c r="AI141" s="320">
        <f t="shared" si="40"/>
        <v>0</v>
      </c>
      <c r="AJ141" s="320">
        <f t="shared" si="41"/>
        <v>0</v>
      </c>
      <c r="AK141" s="320">
        <f t="shared" si="42"/>
        <v>0</v>
      </c>
      <c r="AL141" s="320">
        <f t="shared" si="43"/>
        <v>0</v>
      </c>
      <c r="AM141" s="320">
        <f t="shared" si="44"/>
        <v>0</v>
      </c>
      <c r="AN141" s="320">
        <f t="shared" si="45"/>
        <v>0</v>
      </c>
      <c r="AO141" s="320">
        <f t="shared" si="46"/>
        <v>0</v>
      </c>
      <c r="AS141" s="240">
        <f>IF(Wycena!$D$6=2,(AA141+AB141+AC141+AD141+AE141+AG141+AH141+AI141+AJ141+AK141+AL141+AM141+AN141+AO141),IF(Wycena!$D$6=3,(AA141+AB141+AC141+AD141+AF141+AG141+AH141+AI141+AJ141+AK141+AL141+AM141+AN141+AO141),0))</f>
        <v>0</v>
      </c>
      <c r="AT141" s="240">
        <f t="shared" si="32"/>
        <v>95.94</v>
      </c>
    </row>
    <row r="142" spans="2:46" ht="15.75" thickBot="1">
      <c r="B142" s="258" t="s">
        <v>101</v>
      </c>
      <c r="C142" s="323" t="s">
        <v>1239</v>
      </c>
      <c r="D142" s="336">
        <f t="shared" si="33"/>
        <v>19.187999999999999</v>
      </c>
      <c r="E142" s="325">
        <v>1</v>
      </c>
      <c r="F142" s="276">
        <v>249</v>
      </c>
      <c r="G142" s="276">
        <v>596</v>
      </c>
      <c r="H142" s="276">
        <v>5</v>
      </c>
      <c r="I142" s="234">
        <f>IF(C142="PEŁNY",VLOOKUP(Wycena!$C$10,Wycena!$AA$2:$AC$60,3,0),IF(C142="SZUFLADA",VLOOKUP(Wycena!$C$10,Wycena!$AA$63:$AC$121,3,0),0))</f>
        <v>0</v>
      </c>
      <c r="J142" s="337" t="s">
        <v>1244</v>
      </c>
      <c r="K142" s="337"/>
      <c r="L142" s="328"/>
      <c r="M142"/>
      <c r="N142"/>
      <c r="O142"/>
      <c r="P142" s="234">
        <f>IF(J142="PEŁNY",VLOOKUP(Wycena!$C$10,Wycena!$AA$2:$AC$60,3,0),IF(J142="SZUFLADA",VLOOKUP(Wycena!$C$10,Wycena!$AA$63:$AC$121,3,0),0))</f>
        <v>0</v>
      </c>
      <c r="Q142" s="337" t="s">
        <v>1244</v>
      </c>
      <c r="R142" s="280"/>
      <c r="S142" s="329"/>
      <c r="T142"/>
      <c r="U142"/>
      <c r="V142"/>
      <c r="W142" s="234">
        <f>IF(Q142="PEŁNY",VLOOKUP(Wycena!$C$10,Wycena!$AA$2:$AC$60,3,0),IF(Q142="SZUFLADA",VLOOKUP(Wycena!$C$10,Wycena!$AA$63:$AC$121,3,0),0))</f>
        <v>0</v>
      </c>
      <c r="X142" s="239">
        <f>IF(Wycena!$D$6&gt;1,(('Wycena frontów MDF'!D142*'Wycena frontów MDF'!H142)+('Wycena frontów MDF'!K142*'Wycena frontów MDF'!O142)+('Wycena frontów MDF'!R142*'Wycena frontów MDF'!V142)),0)</f>
        <v>95.94</v>
      </c>
      <c r="Z142" s="230">
        <f t="shared" si="34"/>
        <v>0.7420199999999999</v>
      </c>
      <c r="AA142" s="230">
        <f t="shared" si="35"/>
        <v>0</v>
      </c>
      <c r="AB142" s="230">
        <f t="shared" si="36"/>
        <v>0</v>
      </c>
      <c r="AC142" s="230">
        <f t="shared" si="37"/>
        <v>0</v>
      </c>
      <c r="AD142" s="240">
        <f>IF(Wycena!$C$10="ALASKA z uchwytem",((15*'Wycena frontów MDF'!H142)+(15*'Wycena frontów MDF'!O142)+(15*'Wycena frontów MDF'!V142)),IF(Wycena!$C$10="Kanion z uchwytem",((15*'Wycena frontów MDF'!H142)+(15*'Wycena frontów MDF'!O142)+(15*'Wycena frontów MDF'!V142)),IF(Wycena!$C$10="Sparta z uchwytem",((15*'Wycena frontów MDF'!H142)+(15*'Wycena frontów MDF'!O142)+(15*'Wycena frontów MDF'!V142)),0)))</f>
        <v>0</v>
      </c>
      <c r="AE142" s="241">
        <f>IF(Wycena!$C$10="VEGAS",((50*H142)+(50*O142)+(50*V142)),0)</f>
        <v>0</v>
      </c>
      <c r="AF142" s="230">
        <v>0</v>
      </c>
      <c r="AG142" s="320">
        <f t="shared" si="38"/>
        <v>0</v>
      </c>
      <c r="AH142" s="320">
        <f t="shared" si="39"/>
        <v>0</v>
      </c>
      <c r="AI142" s="320">
        <f t="shared" si="40"/>
        <v>0</v>
      </c>
      <c r="AJ142" s="320">
        <f t="shared" si="41"/>
        <v>0</v>
      </c>
      <c r="AK142" s="320">
        <f t="shared" si="42"/>
        <v>0</v>
      </c>
      <c r="AL142" s="320">
        <f t="shared" si="43"/>
        <v>0</v>
      </c>
      <c r="AM142" s="320">
        <f t="shared" si="44"/>
        <v>0</v>
      </c>
      <c r="AN142" s="320">
        <f t="shared" si="45"/>
        <v>0</v>
      </c>
      <c r="AO142" s="320">
        <f t="shared" si="46"/>
        <v>0</v>
      </c>
      <c r="AS142" s="240">
        <f>IF(Wycena!$D$6=2,(AA142+AB142+AC142+AD142+AE142+AG142+AH142+AI142+AJ142+AK142+AL142+AM142+AN142+AO142),IF(Wycena!$D$6=3,(AA142+AB142+AC142+AD142+AF142+AG142+AH142+AI142+AJ142+AK142+AL142+AM142+AN142+AO142),0))</f>
        <v>0</v>
      </c>
      <c r="AT142" s="240">
        <f t="shared" si="32"/>
        <v>95.94</v>
      </c>
    </row>
    <row r="143" spans="2:46" ht="15.75" thickBot="1">
      <c r="B143" s="259" t="s">
        <v>242</v>
      </c>
      <c r="C143" s="322" t="s">
        <v>1238</v>
      </c>
      <c r="D143" s="302">
        <f t="shared" si="33"/>
        <v>16.7895</v>
      </c>
      <c r="E143" s="324">
        <v>2</v>
      </c>
      <c r="F143" s="276">
        <v>647</v>
      </c>
      <c r="G143" s="276">
        <v>596</v>
      </c>
      <c r="H143" s="276">
        <v>1</v>
      </c>
      <c r="I143" s="234">
        <f>IF(C143="PEŁNY",VLOOKUP(Wycena!$C$10,Wycena!$AA$2:$AC$60,3,0),IF(C143="SZUFLADA",VLOOKUP(Wycena!$C$10,Wycena!$AA$63:$AC$121,3,0),0))</f>
        <v>0</v>
      </c>
      <c r="J143" s="337" t="s">
        <v>1244</v>
      </c>
      <c r="K143" s="337"/>
      <c r="L143" s="328"/>
      <c r="M143"/>
      <c r="N143"/>
      <c r="O143"/>
      <c r="P143" s="234">
        <f>IF(J143="PEŁNY",VLOOKUP(Wycena!$C$10,Wycena!$AA$2:$AC$60,3,0),IF(J143="SZUFLADA",VLOOKUP(Wycena!$C$10,Wycena!$AA$63:$AC$121,3,0),0))</f>
        <v>0</v>
      </c>
      <c r="Q143" s="337" t="s">
        <v>1244</v>
      </c>
      <c r="R143" s="280"/>
      <c r="S143" s="329"/>
      <c r="T143"/>
      <c r="U143"/>
      <c r="V143"/>
      <c r="W143" s="234">
        <f>IF(Q143="PEŁNY",VLOOKUP(Wycena!$C$10,Wycena!$AA$2:$AC$60,3,0),IF(Q143="SZUFLADA",VLOOKUP(Wycena!$C$10,Wycena!$AA$63:$AC$121,3,0),0))</f>
        <v>0</v>
      </c>
      <c r="X143" s="239">
        <f>IF(Wycena!$D$6&gt;1,(('Wycena frontów MDF'!D143*'Wycena frontów MDF'!H143)+('Wycena frontów MDF'!K143*'Wycena frontów MDF'!O143)+('Wycena frontów MDF'!R143*'Wycena frontów MDF'!V143)),0)</f>
        <v>16.7895</v>
      </c>
      <c r="Z143" s="230">
        <f t="shared" si="34"/>
        <v>0.38561200000000001</v>
      </c>
      <c r="AA143" s="230">
        <f t="shared" si="35"/>
        <v>0</v>
      </c>
      <c r="AB143" s="230">
        <f t="shared" si="36"/>
        <v>0</v>
      </c>
      <c r="AC143" s="230">
        <f t="shared" si="37"/>
        <v>0</v>
      </c>
      <c r="AD143" s="240">
        <f>IF(Wycena!$C$10="ALASKA z uchwytem",((15*'Wycena frontów MDF'!H143)+(15*'Wycena frontów MDF'!O143)+(15*'Wycena frontów MDF'!V143)),IF(Wycena!$C$10="Kanion z uchwytem",((15*'Wycena frontów MDF'!H143)+(15*'Wycena frontów MDF'!O143)+(15*'Wycena frontów MDF'!V143)),IF(Wycena!$C$10="Sparta z uchwytem",((15*'Wycena frontów MDF'!H143)+(15*'Wycena frontów MDF'!O143)+(15*'Wycena frontów MDF'!V143)),0)))</f>
        <v>0</v>
      </c>
      <c r="AE143" s="241">
        <f>IF(Wycena!$C$10="VEGAS",((50*H143)+(50*O143)+(50*V143)),0)</f>
        <v>0</v>
      </c>
      <c r="AF143" s="230">
        <v>0</v>
      </c>
      <c r="AG143" s="320">
        <f t="shared" si="38"/>
        <v>0</v>
      </c>
      <c r="AH143" s="320">
        <f t="shared" si="39"/>
        <v>0</v>
      </c>
      <c r="AI143" s="320">
        <f t="shared" si="40"/>
        <v>0</v>
      </c>
      <c r="AJ143" s="320">
        <f t="shared" si="41"/>
        <v>0</v>
      </c>
      <c r="AK143" s="320">
        <f t="shared" si="42"/>
        <v>0</v>
      </c>
      <c r="AL143" s="320">
        <f t="shared" si="43"/>
        <v>0</v>
      </c>
      <c r="AM143" s="320">
        <f t="shared" si="44"/>
        <v>0</v>
      </c>
      <c r="AN143" s="320">
        <f t="shared" si="45"/>
        <v>0</v>
      </c>
      <c r="AO143" s="320">
        <f t="shared" si="46"/>
        <v>0</v>
      </c>
      <c r="AS143" s="240">
        <f>IF(Wycena!$D$6=2,(AA143+AB143+AC143+AD143+AE143+AG143+AH143+AI143+AJ143+AK143+AL143+AM143+AN143+AO143),IF(Wycena!$D$6=3,(AA143+AB143+AC143+AD143+AF143+AG143+AH143+AI143+AJ143+AK143+AL143+AM143+AN143+AO143),0))</f>
        <v>0</v>
      </c>
      <c r="AT143" s="240">
        <f t="shared" si="32"/>
        <v>16.7895</v>
      </c>
    </row>
    <row r="144" spans="2:46" ht="15.75" thickBot="1">
      <c r="B144" s="243" t="s">
        <v>102</v>
      </c>
      <c r="C144" s="322" t="s">
        <v>1238</v>
      </c>
      <c r="D144" s="302">
        <f t="shared" si="33"/>
        <v>16.7895</v>
      </c>
      <c r="E144" s="324">
        <v>2</v>
      </c>
      <c r="F144" s="272">
        <v>713</v>
      </c>
      <c r="G144" s="272">
        <v>296</v>
      </c>
      <c r="H144" s="271">
        <v>1</v>
      </c>
      <c r="I144" s="234">
        <f>IF(C144="PEŁNY",VLOOKUP(Wycena!$C$10,Wycena!$AA$2:$AC$60,3,0),IF(C144="SZUFLADA",VLOOKUP(Wycena!$C$10,Wycena!$AA$63:$AC$121,3,0),0))</f>
        <v>0</v>
      </c>
      <c r="J144" s="322" t="s">
        <v>1238</v>
      </c>
      <c r="K144" s="302">
        <f t="shared" si="31"/>
        <v>25.184249999999999</v>
      </c>
      <c r="L144" s="324">
        <v>3</v>
      </c>
      <c r="M144" s="272">
        <v>1242</v>
      </c>
      <c r="N144" s="272">
        <v>296</v>
      </c>
      <c r="O144" s="271">
        <v>1</v>
      </c>
      <c r="P144" s="234">
        <f>IF(J144="PEŁNY",VLOOKUP(Wycena!$C$10,Wycena!$AA$2:$AC$60,3,0),IF(J144="SZUFLADA",VLOOKUP(Wycena!$C$10,Wycena!$AA$63:$AC$121,3,0),0))</f>
        <v>0</v>
      </c>
      <c r="Q144" s="337" t="s">
        <v>1244</v>
      </c>
      <c r="R144" s="282"/>
      <c r="S144" s="330"/>
      <c r="T144" s="271"/>
      <c r="U144" s="271"/>
      <c r="V144" s="271"/>
      <c r="W144" s="234">
        <f>IF(Q144="PEŁNY",VLOOKUP(Wycena!$C$10,Wycena!$AA$2:$AC$60,3,0),IF(Q144="SZUFLADA",VLOOKUP(Wycena!$C$10,Wycena!$AA$63:$AC$121,3,0),0))</f>
        <v>0</v>
      </c>
      <c r="X144" s="239">
        <f>IF(Wycena!$D$6&gt;1,(('Wycena frontów MDF'!D144*'Wycena frontów MDF'!H144)+('Wycena frontów MDF'!K144*'Wycena frontów MDF'!O144)+('Wycena frontów MDF'!R144*'Wycena frontów MDF'!V144)),0)</f>
        <v>41.973749999999995</v>
      </c>
      <c r="Z144" s="230">
        <f t="shared" si="34"/>
        <v>0.57867999999999997</v>
      </c>
      <c r="AA144" s="230">
        <f t="shared" si="35"/>
        <v>0</v>
      </c>
      <c r="AB144" s="230">
        <f t="shared" si="36"/>
        <v>0</v>
      </c>
      <c r="AC144" s="230">
        <f t="shared" si="37"/>
        <v>14.70528</v>
      </c>
      <c r="AD144" s="240">
        <f>IF(Wycena!$C$10="ALASKA z uchwytem",((15*'Wycena frontów MDF'!H144)+(15*'Wycena frontów MDF'!O144)+(15*'Wycena frontów MDF'!V144)),IF(Wycena!$C$10="Kanion z uchwytem",((15*'Wycena frontów MDF'!H144)+(15*'Wycena frontów MDF'!O144)+(15*'Wycena frontów MDF'!V144)),IF(Wycena!$C$10="Sparta z uchwytem",((15*'Wycena frontów MDF'!H144)+(15*'Wycena frontów MDF'!O144)+(15*'Wycena frontów MDF'!V144)),0)))</f>
        <v>0</v>
      </c>
      <c r="AE144" s="241">
        <f>IF(Wycena!$C$10="VEGAS",((50*H144)+(50*O144)+(50*V144)),0)</f>
        <v>0</v>
      </c>
      <c r="AF144" s="230">
        <v>0</v>
      </c>
      <c r="AG144" s="320">
        <f t="shared" si="38"/>
        <v>0</v>
      </c>
      <c r="AH144" s="320">
        <f t="shared" si="39"/>
        <v>0</v>
      </c>
      <c r="AI144" s="320">
        <f t="shared" si="40"/>
        <v>0</v>
      </c>
      <c r="AJ144" s="320">
        <f t="shared" si="41"/>
        <v>0</v>
      </c>
      <c r="AK144" s="320">
        <f t="shared" si="42"/>
        <v>0</v>
      </c>
      <c r="AL144" s="320">
        <f t="shared" si="43"/>
        <v>0</v>
      </c>
      <c r="AM144" s="320">
        <f t="shared" si="44"/>
        <v>0</v>
      </c>
      <c r="AN144" s="320">
        <f t="shared" si="45"/>
        <v>0</v>
      </c>
      <c r="AO144" s="320">
        <f t="shared" si="46"/>
        <v>0</v>
      </c>
      <c r="AS144" s="240">
        <f>IF(Wycena!$D$6=2,(AA144+AB144+AC144+AD144+AE144+AG144+AH144+AI144+AJ144+AK144+AL144+AM144+AN144+AO144),IF(Wycena!$D$6=3,(AA144+AB144+AC144+AD144+AF144+AG144+AH144+AI144+AJ144+AK144+AL144+AM144+AN144+AO144),0))</f>
        <v>0</v>
      </c>
      <c r="AT144" s="240">
        <f t="shared" si="32"/>
        <v>41.973749999999995</v>
      </c>
    </row>
    <row r="145" spans="2:46" ht="15.75" thickBot="1">
      <c r="B145" s="243" t="s">
        <v>103</v>
      </c>
      <c r="C145" s="322" t="s">
        <v>1238</v>
      </c>
      <c r="D145" s="302">
        <f t="shared" si="33"/>
        <v>16.7895</v>
      </c>
      <c r="E145" s="324">
        <v>2</v>
      </c>
      <c r="F145" s="272">
        <v>713</v>
      </c>
      <c r="G145" s="272">
        <v>396</v>
      </c>
      <c r="H145" s="271">
        <v>1</v>
      </c>
      <c r="I145" s="234">
        <f>IF(C145="PEŁNY",VLOOKUP(Wycena!$C$10,Wycena!$AA$2:$AC$60,3,0),IF(C145="SZUFLADA",VLOOKUP(Wycena!$C$10,Wycena!$AA$63:$AC$121,3,0),0))</f>
        <v>0</v>
      </c>
      <c r="J145" s="322" t="s">
        <v>1238</v>
      </c>
      <c r="K145" s="302">
        <f t="shared" si="31"/>
        <v>25.184249999999999</v>
      </c>
      <c r="L145" s="324">
        <v>3</v>
      </c>
      <c r="M145" s="272">
        <v>1242</v>
      </c>
      <c r="N145" s="272">
        <v>396</v>
      </c>
      <c r="O145" s="271">
        <v>1</v>
      </c>
      <c r="P145" s="234">
        <f>IF(J145="PEŁNY",VLOOKUP(Wycena!$C$10,Wycena!$AA$2:$AC$60,3,0),IF(J145="SZUFLADA",VLOOKUP(Wycena!$C$10,Wycena!$AA$63:$AC$121,3,0),0))</f>
        <v>0</v>
      </c>
      <c r="Q145" s="337" t="s">
        <v>1244</v>
      </c>
      <c r="R145" s="282"/>
      <c r="S145" s="330"/>
      <c r="T145" s="271"/>
      <c r="U145" s="271"/>
      <c r="V145" s="271"/>
      <c r="W145" s="234">
        <f>IF(Q145="PEŁNY",VLOOKUP(Wycena!$C$10,Wycena!$AA$2:$AC$60,3,0),IF(Q145="SZUFLADA",VLOOKUP(Wycena!$C$10,Wycena!$AA$63:$AC$121,3,0),0))</f>
        <v>0</v>
      </c>
      <c r="X145" s="239">
        <f>IF(Wycena!$D$6&gt;1,(('Wycena frontów MDF'!D145*'Wycena frontów MDF'!H145)+('Wycena frontów MDF'!K145*'Wycena frontów MDF'!O145)+('Wycena frontów MDF'!R145*'Wycena frontów MDF'!V145)),0)</f>
        <v>41.973749999999995</v>
      </c>
      <c r="Z145" s="230">
        <f t="shared" si="34"/>
        <v>0.77418000000000009</v>
      </c>
      <c r="AA145" s="230">
        <f t="shared" si="35"/>
        <v>0</v>
      </c>
      <c r="AB145" s="230">
        <f t="shared" si="36"/>
        <v>0</v>
      </c>
      <c r="AC145" s="230">
        <f t="shared" si="37"/>
        <v>19.673279999999998</v>
      </c>
      <c r="AD145" s="240">
        <f>IF(Wycena!$C$10="ALASKA z uchwytem",((15*'Wycena frontów MDF'!H145)+(15*'Wycena frontów MDF'!O145)+(15*'Wycena frontów MDF'!V145)),IF(Wycena!$C$10="Kanion z uchwytem",((15*'Wycena frontów MDF'!H145)+(15*'Wycena frontów MDF'!O145)+(15*'Wycena frontów MDF'!V145)),IF(Wycena!$C$10="Sparta z uchwytem",((15*'Wycena frontów MDF'!H145)+(15*'Wycena frontów MDF'!O145)+(15*'Wycena frontów MDF'!V145)),0)))</f>
        <v>0</v>
      </c>
      <c r="AE145" s="241">
        <f>IF(Wycena!$C$10="VEGAS",((50*H145)+(50*O145)+(50*V145)),0)</f>
        <v>0</v>
      </c>
      <c r="AF145" s="230">
        <v>0</v>
      </c>
      <c r="AG145" s="320">
        <f t="shared" si="38"/>
        <v>0</v>
      </c>
      <c r="AH145" s="320">
        <f t="shared" si="39"/>
        <v>0</v>
      </c>
      <c r="AI145" s="320">
        <f t="shared" si="40"/>
        <v>0</v>
      </c>
      <c r="AJ145" s="320">
        <f t="shared" si="41"/>
        <v>0</v>
      </c>
      <c r="AK145" s="320">
        <f t="shared" si="42"/>
        <v>0</v>
      </c>
      <c r="AL145" s="320">
        <f t="shared" si="43"/>
        <v>0</v>
      </c>
      <c r="AM145" s="320">
        <f t="shared" si="44"/>
        <v>0</v>
      </c>
      <c r="AN145" s="320">
        <f t="shared" si="45"/>
        <v>0</v>
      </c>
      <c r="AO145" s="320">
        <f t="shared" si="46"/>
        <v>0</v>
      </c>
      <c r="AS145" s="240">
        <f>IF(Wycena!$D$6=2,(AA145+AB145+AC145+AD145+AE145+AG145+AH145+AI145+AJ145+AK145+AL145+AM145+AN145+AO145),IF(Wycena!$D$6=3,(AA145+AB145+AC145+AD145+AF145+AG145+AH145+AI145+AJ145+AK145+AL145+AM145+AN145+AO145),0))</f>
        <v>0</v>
      </c>
      <c r="AT145" s="240">
        <f t="shared" si="32"/>
        <v>41.973749999999995</v>
      </c>
    </row>
    <row r="146" spans="2:46" ht="15.75" thickBot="1">
      <c r="B146" s="243" t="s">
        <v>104</v>
      </c>
      <c r="C146" s="322" t="s">
        <v>1238</v>
      </c>
      <c r="D146" s="302">
        <f t="shared" si="33"/>
        <v>16.7895</v>
      </c>
      <c r="E146" s="324">
        <v>2</v>
      </c>
      <c r="F146" s="272">
        <v>713</v>
      </c>
      <c r="G146" s="272">
        <v>446</v>
      </c>
      <c r="H146" s="271">
        <v>1</v>
      </c>
      <c r="I146" s="234">
        <f>IF(C146="PEŁNY",VLOOKUP(Wycena!$C$10,Wycena!$AA$2:$AC$60,3,0),IF(C146="SZUFLADA",VLOOKUP(Wycena!$C$10,Wycena!$AA$63:$AC$121,3,0),0))</f>
        <v>0</v>
      </c>
      <c r="J146" s="322" t="s">
        <v>1238</v>
      </c>
      <c r="K146" s="302">
        <f t="shared" si="31"/>
        <v>25.184249999999999</v>
      </c>
      <c r="L146" s="324">
        <v>3</v>
      </c>
      <c r="M146" s="272">
        <v>1242</v>
      </c>
      <c r="N146" s="272">
        <v>446</v>
      </c>
      <c r="O146" s="271">
        <v>1</v>
      </c>
      <c r="P146" s="234">
        <f>IF(J146="PEŁNY",VLOOKUP(Wycena!$C$10,Wycena!$AA$2:$AC$60,3,0),IF(J146="SZUFLADA",VLOOKUP(Wycena!$C$10,Wycena!$AA$63:$AC$121,3,0),0))</f>
        <v>0</v>
      </c>
      <c r="Q146" s="337" t="s">
        <v>1244</v>
      </c>
      <c r="R146" s="282"/>
      <c r="S146" s="330"/>
      <c r="T146" s="271"/>
      <c r="U146" s="271"/>
      <c r="V146" s="271"/>
      <c r="W146" s="234">
        <f>IF(Q146="PEŁNY",VLOOKUP(Wycena!$C$10,Wycena!$AA$2:$AC$60,3,0),IF(Q146="SZUFLADA",VLOOKUP(Wycena!$C$10,Wycena!$AA$63:$AC$121,3,0),0))</f>
        <v>0</v>
      </c>
      <c r="X146" s="239">
        <f>IF(Wycena!$D$6&gt;1,(('Wycena frontów MDF'!D146*'Wycena frontów MDF'!H146)+('Wycena frontów MDF'!K146*'Wycena frontów MDF'!O146)+('Wycena frontów MDF'!R146*'Wycena frontów MDF'!V146)),0)</f>
        <v>41.973749999999995</v>
      </c>
      <c r="Z146" s="230">
        <f t="shared" si="34"/>
        <v>0.87192999999999998</v>
      </c>
      <c r="AA146" s="230">
        <f t="shared" si="35"/>
        <v>0</v>
      </c>
      <c r="AB146" s="230">
        <f t="shared" si="36"/>
        <v>0</v>
      </c>
      <c r="AC146" s="230">
        <f t="shared" si="37"/>
        <v>22.15728</v>
      </c>
      <c r="AD146" s="240">
        <f>IF(Wycena!$C$10="ALASKA z uchwytem",((15*'Wycena frontów MDF'!H146)+(15*'Wycena frontów MDF'!O146)+(15*'Wycena frontów MDF'!V146)),IF(Wycena!$C$10="Kanion z uchwytem",((15*'Wycena frontów MDF'!H146)+(15*'Wycena frontów MDF'!O146)+(15*'Wycena frontów MDF'!V146)),IF(Wycena!$C$10="Sparta z uchwytem",((15*'Wycena frontów MDF'!H146)+(15*'Wycena frontów MDF'!O146)+(15*'Wycena frontów MDF'!V146)),0)))</f>
        <v>0</v>
      </c>
      <c r="AE146" s="241">
        <f>IF(Wycena!$C$10="VEGAS",((50*H146)+(50*O146)+(50*V146)),0)</f>
        <v>0</v>
      </c>
      <c r="AF146" s="230">
        <v>0</v>
      </c>
      <c r="AG146" s="320">
        <f t="shared" si="38"/>
        <v>0</v>
      </c>
      <c r="AH146" s="320">
        <f t="shared" si="39"/>
        <v>0</v>
      </c>
      <c r="AI146" s="320">
        <f t="shared" si="40"/>
        <v>0</v>
      </c>
      <c r="AJ146" s="320">
        <f t="shared" si="41"/>
        <v>0</v>
      </c>
      <c r="AK146" s="320">
        <f t="shared" si="42"/>
        <v>0</v>
      </c>
      <c r="AL146" s="320">
        <f t="shared" si="43"/>
        <v>0</v>
      </c>
      <c r="AM146" s="320">
        <f t="shared" si="44"/>
        <v>0</v>
      </c>
      <c r="AN146" s="320">
        <f t="shared" si="45"/>
        <v>0</v>
      </c>
      <c r="AO146" s="320">
        <f t="shared" si="46"/>
        <v>0</v>
      </c>
      <c r="AS146" s="240">
        <f>IF(Wycena!$D$6=2,(AA146+AB146+AC146+AD146+AE146+AG146+AH146+AI146+AJ146+AK146+AL146+AM146+AN146+AO146),IF(Wycena!$D$6=3,(AA146+AB146+AC146+AD146+AF146+AG146+AH146+AI146+AJ146+AK146+AL146+AM146+AN146+AO146),0))</f>
        <v>0</v>
      </c>
      <c r="AT146" s="240">
        <f t="shared" si="32"/>
        <v>41.973749999999995</v>
      </c>
    </row>
    <row r="147" spans="2:46" ht="15.75" thickBot="1">
      <c r="B147" s="243" t="s">
        <v>105</v>
      </c>
      <c r="C147" s="322" t="s">
        <v>1238</v>
      </c>
      <c r="D147" s="302">
        <f t="shared" si="33"/>
        <v>16.7895</v>
      </c>
      <c r="E147" s="324">
        <v>2</v>
      </c>
      <c r="F147" s="272">
        <v>713</v>
      </c>
      <c r="G147" s="272">
        <v>496</v>
      </c>
      <c r="H147" s="271">
        <v>1</v>
      </c>
      <c r="I147" s="234">
        <f>IF(C147="PEŁNY",VLOOKUP(Wycena!$C$10,Wycena!$AA$2:$AC$60,3,0),IF(C147="SZUFLADA",VLOOKUP(Wycena!$C$10,Wycena!$AA$63:$AC$121,3,0),0))</f>
        <v>0</v>
      </c>
      <c r="J147" s="322" t="s">
        <v>1238</v>
      </c>
      <c r="K147" s="302">
        <f t="shared" si="31"/>
        <v>25.184249999999999</v>
      </c>
      <c r="L147" s="324">
        <v>3</v>
      </c>
      <c r="M147" s="272">
        <v>1242</v>
      </c>
      <c r="N147" s="272">
        <v>496</v>
      </c>
      <c r="O147" s="271">
        <v>1</v>
      </c>
      <c r="P147" s="234">
        <f>IF(J147="PEŁNY",VLOOKUP(Wycena!$C$10,Wycena!$AA$2:$AC$60,3,0),IF(J147="SZUFLADA",VLOOKUP(Wycena!$C$10,Wycena!$AA$63:$AC$121,3,0),0))</f>
        <v>0</v>
      </c>
      <c r="Q147" s="337" t="s">
        <v>1244</v>
      </c>
      <c r="R147" s="282"/>
      <c r="S147" s="330"/>
      <c r="T147" s="271"/>
      <c r="U147" s="271"/>
      <c r="V147" s="271"/>
      <c r="W147" s="234">
        <f>IF(Q147="PEŁNY",VLOOKUP(Wycena!$C$10,Wycena!$AA$2:$AC$60,3,0),IF(Q147="SZUFLADA",VLOOKUP(Wycena!$C$10,Wycena!$AA$63:$AC$121,3,0),0))</f>
        <v>0</v>
      </c>
      <c r="X147" s="239">
        <f>IF(Wycena!$D$6&gt;1,(('Wycena frontów MDF'!D147*'Wycena frontów MDF'!H147)+('Wycena frontów MDF'!K147*'Wycena frontów MDF'!O147)+('Wycena frontów MDF'!R147*'Wycena frontów MDF'!V147)),0)</f>
        <v>41.973749999999995</v>
      </c>
      <c r="Z147" s="230">
        <f t="shared" si="34"/>
        <v>0.96967999999999999</v>
      </c>
      <c r="AA147" s="230">
        <f t="shared" si="35"/>
        <v>0</v>
      </c>
      <c r="AB147" s="230">
        <f t="shared" si="36"/>
        <v>0</v>
      </c>
      <c r="AC147" s="230">
        <f t="shared" si="37"/>
        <v>24.641280000000002</v>
      </c>
      <c r="AD147" s="240">
        <f>IF(Wycena!$C$10="ALASKA z uchwytem",((15*'Wycena frontów MDF'!H147)+(15*'Wycena frontów MDF'!O147)+(15*'Wycena frontów MDF'!V147)),IF(Wycena!$C$10="Kanion z uchwytem",((15*'Wycena frontów MDF'!H147)+(15*'Wycena frontów MDF'!O147)+(15*'Wycena frontów MDF'!V147)),IF(Wycena!$C$10="Sparta z uchwytem",((15*'Wycena frontów MDF'!H147)+(15*'Wycena frontów MDF'!O147)+(15*'Wycena frontów MDF'!V147)),0)))</f>
        <v>0</v>
      </c>
      <c r="AE147" s="241">
        <f>IF(Wycena!$C$10="VEGAS",((50*H147)+(50*O147)+(50*V147)),0)</f>
        <v>0</v>
      </c>
      <c r="AF147" s="230">
        <v>0</v>
      </c>
      <c r="AG147" s="320">
        <f t="shared" si="38"/>
        <v>0</v>
      </c>
      <c r="AH147" s="320">
        <f t="shared" si="39"/>
        <v>0</v>
      </c>
      <c r="AI147" s="320">
        <f t="shared" si="40"/>
        <v>0</v>
      </c>
      <c r="AJ147" s="320">
        <f t="shared" si="41"/>
        <v>0</v>
      </c>
      <c r="AK147" s="320">
        <f t="shared" si="42"/>
        <v>0</v>
      </c>
      <c r="AL147" s="320">
        <f t="shared" si="43"/>
        <v>0</v>
      </c>
      <c r="AM147" s="320">
        <f t="shared" si="44"/>
        <v>0</v>
      </c>
      <c r="AN147" s="320">
        <f t="shared" si="45"/>
        <v>0</v>
      </c>
      <c r="AO147" s="320">
        <f t="shared" si="46"/>
        <v>0</v>
      </c>
      <c r="AS147" s="240">
        <f>IF(Wycena!$D$6=2,(AA147+AB147+AC147+AD147+AE147+AG147+AH147+AI147+AJ147+AK147+AL147+AM147+AN147+AO147),IF(Wycena!$D$6=3,(AA147+AB147+AC147+AD147+AF147+AG147+AH147+AI147+AJ147+AK147+AL147+AM147+AN147+AO147),0))</f>
        <v>0</v>
      </c>
      <c r="AT147" s="240">
        <f t="shared" si="32"/>
        <v>41.973749999999995</v>
      </c>
    </row>
    <row r="148" spans="2:46" ht="15.75" thickBot="1">
      <c r="B148" s="243" t="s">
        <v>106</v>
      </c>
      <c r="C148" s="322" t="s">
        <v>1238</v>
      </c>
      <c r="D148" s="302">
        <f t="shared" si="33"/>
        <v>16.7895</v>
      </c>
      <c r="E148" s="324">
        <v>2</v>
      </c>
      <c r="F148" s="272">
        <v>713</v>
      </c>
      <c r="G148" s="272">
        <v>596</v>
      </c>
      <c r="H148" s="271">
        <v>1</v>
      </c>
      <c r="I148" s="234">
        <f>IF(C148="PEŁNY",VLOOKUP(Wycena!$C$10,Wycena!$AA$2:$AC$60,3,0),IF(C148="SZUFLADA",VLOOKUP(Wycena!$C$10,Wycena!$AA$63:$AC$121,3,0),0))</f>
        <v>0</v>
      </c>
      <c r="J148" s="322" t="s">
        <v>1238</v>
      </c>
      <c r="K148" s="302">
        <f t="shared" si="31"/>
        <v>25.184249999999999</v>
      </c>
      <c r="L148" s="324">
        <v>3</v>
      </c>
      <c r="M148" s="272">
        <v>1242</v>
      </c>
      <c r="N148" s="272">
        <v>596</v>
      </c>
      <c r="O148" s="271">
        <v>1</v>
      </c>
      <c r="P148" s="234">
        <f>IF(J148="PEŁNY",VLOOKUP(Wycena!$C$10,Wycena!$AA$2:$AC$60,3,0),IF(J148="SZUFLADA",VLOOKUP(Wycena!$C$10,Wycena!$AA$63:$AC$121,3,0),0))</f>
        <v>0</v>
      </c>
      <c r="Q148" s="337" t="s">
        <v>1244</v>
      </c>
      <c r="R148" s="282"/>
      <c r="S148" s="330"/>
      <c r="T148" s="271"/>
      <c r="U148" s="271"/>
      <c r="V148" s="271"/>
      <c r="W148" s="234">
        <f>IF(Q148="PEŁNY",VLOOKUP(Wycena!$C$10,Wycena!$AA$2:$AC$60,3,0),IF(Q148="SZUFLADA",VLOOKUP(Wycena!$C$10,Wycena!$AA$63:$AC$121,3,0),0))</f>
        <v>0</v>
      </c>
      <c r="X148" s="239">
        <f>IF(Wycena!$D$6&gt;1,(('Wycena frontów MDF'!D148*'Wycena frontów MDF'!H148)+('Wycena frontów MDF'!K148*'Wycena frontów MDF'!O148)+('Wycena frontów MDF'!R148*'Wycena frontów MDF'!V148)),0)</f>
        <v>41.973749999999995</v>
      </c>
      <c r="Z148" s="230">
        <f t="shared" si="34"/>
        <v>1.1651799999999999</v>
      </c>
      <c r="AA148" s="230">
        <f t="shared" si="35"/>
        <v>0</v>
      </c>
      <c r="AB148" s="230">
        <f t="shared" si="36"/>
        <v>0</v>
      </c>
      <c r="AC148" s="230">
        <f t="shared" si="37"/>
        <v>29.609279999999998</v>
      </c>
      <c r="AD148" s="240">
        <f>IF(Wycena!$C$10="ALASKA z uchwytem",((15*'Wycena frontów MDF'!H148)+(15*'Wycena frontów MDF'!O148)+(15*'Wycena frontów MDF'!V148)),IF(Wycena!$C$10="Kanion z uchwytem",((15*'Wycena frontów MDF'!H148)+(15*'Wycena frontów MDF'!O148)+(15*'Wycena frontów MDF'!V148)),IF(Wycena!$C$10="Sparta z uchwytem",((15*'Wycena frontów MDF'!H148)+(15*'Wycena frontów MDF'!O148)+(15*'Wycena frontów MDF'!V148)),0)))</f>
        <v>0</v>
      </c>
      <c r="AE148" s="241">
        <f>IF(Wycena!$C$10="VEGAS",((50*H148)+(50*O148)+(50*V148)),0)</f>
        <v>0</v>
      </c>
      <c r="AF148" s="230">
        <v>0</v>
      </c>
      <c r="AG148" s="320">
        <f t="shared" si="38"/>
        <v>0</v>
      </c>
      <c r="AH148" s="320">
        <f t="shared" si="39"/>
        <v>0</v>
      </c>
      <c r="AI148" s="320">
        <f t="shared" si="40"/>
        <v>0</v>
      </c>
      <c r="AJ148" s="320">
        <f t="shared" si="41"/>
        <v>0</v>
      </c>
      <c r="AK148" s="320">
        <f t="shared" si="42"/>
        <v>0</v>
      </c>
      <c r="AL148" s="320">
        <f t="shared" si="43"/>
        <v>0</v>
      </c>
      <c r="AM148" s="320">
        <f t="shared" si="44"/>
        <v>0</v>
      </c>
      <c r="AN148" s="320">
        <f t="shared" si="45"/>
        <v>0</v>
      </c>
      <c r="AO148" s="320">
        <f t="shared" si="46"/>
        <v>0</v>
      </c>
      <c r="AS148" s="240">
        <f>IF(Wycena!$D$6=2,(AA148+AB148+AC148+AD148+AE148+AG148+AH148+AI148+AJ148+AK148+AL148+AM148+AN148+AO148),IF(Wycena!$D$6=3,(AA148+AB148+AC148+AD148+AF148+AG148+AH148+AI148+AJ148+AK148+AL148+AM148+AN148+AO148),0))</f>
        <v>0</v>
      </c>
      <c r="AT148" s="240">
        <f t="shared" si="32"/>
        <v>41.973749999999995</v>
      </c>
    </row>
    <row r="149" spans="2:46" ht="15.75" thickBot="1">
      <c r="B149" s="260" t="s">
        <v>107</v>
      </c>
      <c r="C149" s="323" t="s">
        <v>1239</v>
      </c>
      <c r="D149" s="336">
        <f t="shared" si="33"/>
        <v>19.187999999999999</v>
      </c>
      <c r="E149" s="325">
        <v>1</v>
      </c>
      <c r="F149" s="274">
        <v>1949</v>
      </c>
      <c r="G149" s="274">
        <v>296</v>
      </c>
      <c r="H149" s="274">
        <v>1</v>
      </c>
      <c r="I149" s="234">
        <f>IF(C149="PEŁNY",VLOOKUP(Wycena!$C$10,Wycena!$AA$2:$AC$60,3,0),IF(C149="SZUFLADA",VLOOKUP(Wycena!$C$10,Wycena!$AA$63:$AC$121,3,0),0))</f>
        <v>0</v>
      </c>
      <c r="J149" s="337" t="s">
        <v>1244</v>
      </c>
      <c r="K149" s="337"/>
      <c r="L149" s="328"/>
      <c r="M149"/>
      <c r="N149"/>
      <c r="O149"/>
      <c r="P149" s="234">
        <f>IF(J149="PEŁNY",VLOOKUP(Wycena!$C$10,Wycena!$AA$2:$AC$60,3,0),IF(J149="SZUFLADA",VLOOKUP(Wycena!$C$10,Wycena!$AA$63:$AC$121,3,0),0))</f>
        <v>0</v>
      </c>
      <c r="Q149" s="337" t="s">
        <v>1244</v>
      </c>
      <c r="R149" s="280"/>
      <c r="S149" s="329"/>
      <c r="T149"/>
      <c r="U149"/>
      <c r="V149"/>
      <c r="W149" s="234">
        <f>IF(Q149="PEŁNY",VLOOKUP(Wycena!$C$10,Wycena!$AA$2:$AC$60,3,0),IF(Q149="SZUFLADA",VLOOKUP(Wycena!$C$10,Wycena!$AA$63:$AC$121,3,0),0))</f>
        <v>0</v>
      </c>
      <c r="X149" s="239">
        <f>IF(Wycena!$D$6&gt;1,(('Wycena frontów MDF'!D149*'Wycena frontów MDF'!H149)+('Wycena frontów MDF'!K149*'Wycena frontów MDF'!O149)+('Wycena frontów MDF'!R149*'Wycena frontów MDF'!V149)),0)</f>
        <v>19.187999999999999</v>
      </c>
      <c r="Z149" s="230">
        <f t="shared" si="34"/>
        <v>0.57690399999999997</v>
      </c>
      <c r="AA149" s="230">
        <f t="shared" si="35"/>
        <v>0</v>
      </c>
      <c r="AB149" s="230">
        <f t="shared" si="36"/>
        <v>23.076159999999998</v>
      </c>
      <c r="AC149" s="230">
        <f t="shared" si="37"/>
        <v>0</v>
      </c>
      <c r="AD149" s="240">
        <f>IF(Wycena!$C$10="ALASKA z uchwytem",((15*'Wycena frontów MDF'!H149)+(15*'Wycena frontów MDF'!O149)+(15*'Wycena frontów MDF'!V149)),IF(Wycena!$C$10="Kanion z uchwytem",((15*'Wycena frontów MDF'!H149)+(15*'Wycena frontów MDF'!O149)+(15*'Wycena frontów MDF'!V149)),IF(Wycena!$C$10="Sparta z uchwytem",((15*'Wycena frontów MDF'!H149)+(15*'Wycena frontów MDF'!O149)+(15*'Wycena frontów MDF'!V149)),0)))</f>
        <v>0</v>
      </c>
      <c r="AE149" s="241">
        <f>IF(Wycena!$C$10="VEGAS",((50*H149)+(50*O149)+(50*V149)),0)</f>
        <v>0</v>
      </c>
      <c r="AF149" s="230">
        <v>0</v>
      </c>
      <c r="AG149" s="320">
        <f t="shared" si="38"/>
        <v>0</v>
      </c>
      <c r="AH149" s="320">
        <f t="shared" si="39"/>
        <v>0</v>
      </c>
      <c r="AI149" s="320">
        <f t="shared" si="40"/>
        <v>0</v>
      </c>
      <c r="AJ149" s="320">
        <f t="shared" si="41"/>
        <v>0</v>
      </c>
      <c r="AK149" s="320">
        <f t="shared" si="42"/>
        <v>0</v>
      </c>
      <c r="AL149" s="320">
        <f t="shared" si="43"/>
        <v>0</v>
      </c>
      <c r="AM149" s="320">
        <f t="shared" si="44"/>
        <v>0</v>
      </c>
      <c r="AN149" s="320">
        <f t="shared" si="45"/>
        <v>0</v>
      </c>
      <c r="AO149" s="320">
        <f t="shared" si="46"/>
        <v>0</v>
      </c>
      <c r="AS149" s="240">
        <f>IF(Wycena!$D$6=2,(AA149+AB149+AC149+AD149+AE149+AG149+AH149+AI149+AJ149+AK149+AL149+AM149+AN149+AO149),IF(Wycena!$D$6=3,(AA149+AB149+AC149+AD149+AF149+AG149+AH149+AI149+AJ149+AK149+AL149+AM149+AN149+AO149),0))</f>
        <v>0</v>
      </c>
      <c r="AT149" s="240">
        <f t="shared" si="32"/>
        <v>19.187999999999999</v>
      </c>
    </row>
    <row r="150" spans="2:46" ht="15.75" thickBot="1">
      <c r="B150" s="260" t="s">
        <v>108</v>
      </c>
      <c r="C150" s="323" t="s">
        <v>1239</v>
      </c>
      <c r="D150" s="336">
        <f t="shared" si="33"/>
        <v>19.187999999999999</v>
      </c>
      <c r="E150" s="325">
        <v>1</v>
      </c>
      <c r="F150" s="274">
        <v>1949</v>
      </c>
      <c r="G150" s="274">
        <v>396</v>
      </c>
      <c r="H150" s="274">
        <v>1</v>
      </c>
      <c r="I150" s="234">
        <f>IF(C150="PEŁNY",VLOOKUP(Wycena!$C$10,Wycena!$AA$2:$AC$60,3,0),IF(C150="SZUFLADA",VLOOKUP(Wycena!$C$10,Wycena!$AA$63:$AC$121,3,0),0))</f>
        <v>0</v>
      </c>
      <c r="J150" s="337" t="s">
        <v>1244</v>
      </c>
      <c r="K150" s="337"/>
      <c r="L150" s="328"/>
      <c r="M150"/>
      <c r="N150"/>
      <c r="O150"/>
      <c r="P150" s="234">
        <f>IF(J150="PEŁNY",VLOOKUP(Wycena!$C$10,Wycena!$AA$2:$AC$60,3,0),IF(J150="SZUFLADA",VLOOKUP(Wycena!$C$10,Wycena!$AA$63:$AC$121,3,0),0))</f>
        <v>0</v>
      </c>
      <c r="Q150" s="337" t="s">
        <v>1244</v>
      </c>
      <c r="R150" s="280"/>
      <c r="S150" s="329"/>
      <c r="T150"/>
      <c r="U150"/>
      <c r="V150"/>
      <c r="W150" s="234">
        <f>IF(Q150="PEŁNY",VLOOKUP(Wycena!$C$10,Wycena!$AA$2:$AC$60,3,0),IF(Q150="SZUFLADA",VLOOKUP(Wycena!$C$10,Wycena!$AA$63:$AC$121,3,0),0))</f>
        <v>0</v>
      </c>
      <c r="X150" s="239">
        <f>IF(Wycena!$D$6&gt;1,(('Wycena frontów MDF'!D150*'Wycena frontów MDF'!H150)+('Wycena frontów MDF'!K150*'Wycena frontów MDF'!O150)+('Wycena frontów MDF'!R150*'Wycena frontów MDF'!V150)),0)</f>
        <v>19.187999999999999</v>
      </c>
      <c r="Z150" s="230">
        <f t="shared" si="34"/>
        <v>0.77180400000000005</v>
      </c>
      <c r="AA150" s="230">
        <f t="shared" si="35"/>
        <v>0</v>
      </c>
      <c r="AB150" s="230">
        <f t="shared" si="36"/>
        <v>30.872160000000001</v>
      </c>
      <c r="AC150" s="230">
        <f t="shared" si="37"/>
        <v>0</v>
      </c>
      <c r="AD150" s="240">
        <f>IF(Wycena!$C$10="ALASKA z uchwytem",((15*'Wycena frontów MDF'!H150)+(15*'Wycena frontów MDF'!O150)+(15*'Wycena frontów MDF'!V150)),IF(Wycena!$C$10="Kanion z uchwytem",((15*'Wycena frontów MDF'!H150)+(15*'Wycena frontów MDF'!O150)+(15*'Wycena frontów MDF'!V150)),IF(Wycena!$C$10="Sparta z uchwytem",((15*'Wycena frontów MDF'!H150)+(15*'Wycena frontów MDF'!O150)+(15*'Wycena frontów MDF'!V150)),0)))</f>
        <v>0</v>
      </c>
      <c r="AE150" s="241">
        <f>IF(Wycena!$C$10="VEGAS",((50*H150)+(50*O150)+(50*V150)),0)</f>
        <v>0</v>
      </c>
      <c r="AF150" s="230">
        <v>0</v>
      </c>
      <c r="AG150" s="320">
        <f t="shared" si="38"/>
        <v>0</v>
      </c>
      <c r="AH150" s="320">
        <f t="shared" si="39"/>
        <v>0</v>
      </c>
      <c r="AI150" s="320">
        <f t="shared" si="40"/>
        <v>0</v>
      </c>
      <c r="AJ150" s="320">
        <f t="shared" si="41"/>
        <v>0</v>
      </c>
      <c r="AK150" s="320">
        <f t="shared" si="42"/>
        <v>0</v>
      </c>
      <c r="AL150" s="320">
        <f t="shared" si="43"/>
        <v>0</v>
      </c>
      <c r="AM150" s="320">
        <f t="shared" si="44"/>
        <v>0</v>
      </c>
      <c r="AN150" s="320">
        <f t="shared" si="45"/>
        <v>0</v>
      </c>
      <c r="AO150" s="320">
        <f t="shared" si="46"/>
        <v>0</v>
      </c>
      <c r="AS150" s="240">
        <f>IF(Wycena!$D$6=2,(AA150+AB150+AC150+AD150+AE150+AG150+AH150+AI150+AJ150+AK150+AL150+AM150+AN150+AO150),IF(Wycena!$D$6=3,(AA150+AB150+AC150+AD150+AF150+AG150+AH150+AI150+AJ150+AK150+AL150+AM150+AN150+AO150),0))</f>
        <v>0</v>
      </c>
      <c r="AT150" s="240">
        <f t="shared" si="32"/>
        <v>19.187999999999999</v>
      </c>
    </row>
    <row r="151" spans="2:46" ht="15.75" thickBot="1">
      <c r="B151" s="260" t="s">
        <v>109</v>
      </c>
      <c r="C151" s="323" t="s">
        <v>1239</v>
      </c>
      <c r="D151" s="336">
        <f t="shared" si="33"/>
        <v>19.187999999999999</v>
      </c>
      <c r="E151" s="325">
        <v>1</v>
      </c>
      <c r="F151" s="274">
        <v>1949</v>
      </c>
      <c r="G151" s="274">
        <v>446</v>
      </c>
      <c r="H151" s="274">
        <v>1</v>
      </c>
      <c r="I151" s="234">
        <f>IF(C151="PEŁNY",VLOOKUP(Wycena!$C$10,Wycena!$AA$2:$AC$60,3,0),IF(C151="SZUFLADA",VLOOKUP(Wycena!$C$10,Wycena!$AA$63:$AC$121,3,0),0))</f>
        <v>0</v>
      </c>
      <c r="J151" s="337" t="s">
        <v>1244</v>
      </c>
      <c r="K151" s="337"/>
      <c r="L151" s="328"/>
      <c r="M151"/>
      <c r="N151"/>
      <c r="O151"/>
      <c r="P151" s="234">
        <f>IF(J151="PEŁNY",VLOOKUP(Wycena!$C$10,Wycena!$AA$2:$AC$60,3,0),IF(J151="SZUFLADA",VLOOKUP(Wycena!$C$10,Wycena!$AA$63:$AC$121,3,0),0))</f>
        <v>0</v>
      </c>
      <c r="Q151" s="337" t="s">
        <v>1244</v>
      </c>
      <c r="R151" s="280"/>
      <c r="S151" s="329"/>
      <c r="T151"/>
      <c r="U151"/>
      <c r="V151"/>
      <c r="W151" s="234">
        <f>IF(Q151="PEŁNY",VLOOKUP(Wycena!$C$10,Wycena!$AA$2:$AC$60,3,0),IF(Q151="SZUFLADA",VLOOKUP(Wycena!$C$10,Wycena!$AA$63:$AC$121,3,0),0))</f>
        <v>0</v>
      </c>
      <c r="X151" s="239">
        <f>IF(Wycena!$D$6&gt;1,(('Wycena frontów MDF'!D151*'Wycena frontów MDF'!H151)+('Wycena frontów MDF'!K151*'Wycena frontów MDF'!O151)+('Wycena frontów MDF'!R151*'Wycena frontów MDF'!V151)),0)</f>
        <v>19.187999999999999</v>
      </c>
      <c r="Z151" s="230">
        <f t="shared" si="34"/>
        <v>0.86925400000000008</v>
      </c>
      <c r="AA151" s="230">
        <f t="shared" si="35"/>
        <v>0</v>
      </c>
      <c r="AB151" s="230">
        <f t="shared" si="36"/>
        <v>34.770159999999997</v>
      </c>
      <c r="AC151" s="230">
        <f t="shared" si="37"/>
        <v>0</v>
      </c>
      <c r="AD151" s="240">
        <f>IF(Wycena!$C$10="ALASKA z uchwytem",((15*'Wycena frontów MDF'!H151)+(15*'Wycena frontów MDF'!O151)+(15*'Wycena frontów MDF'!V151)),IF(Wycena!$C$10="Kanion z uchwytem",((15*'Wycena frontów MDF'!H151)+(15*'Wycena frontów MDF'!O151)+(15*'Wycena frontów MDF'!V151)),IF(Wycena!$C$10="Sparta z uchwytem",((15*'Wycena frontów MDF'!H151)+(15*'Wycena frontów MDF'!O151)+(15*'Wycena frontów MDF'!V151)),0)))</f>
        <v>0</v>
      </c>
      <c r="AE151" s="241">
        <f>IF(Wycena!$C$10="VEGAS",((50*H151)+(50*O151)+(50*V151)),0)</f>
        <v>0</v>
      </c>
      <c r="AF151" s="230">
        <v>0</v>
      </c>
      <c r="AG151" s="320">
        <f t="shared" si="38"/>
        <v>0</v>
      </c>
      <c r="AH151" s="320">
        <f t="shared" si="39"/>
        <v>0</v>
      </c>
      <c r="AI151" s="320">
        <f t="shared" si="40"/>
        <v>0</v>
      </c>
      <c r="AJ151" s="320">
        <f t="shared" si="41"/>
        <v>0</v>
      </c>
      <c r="AK151" s="320">
        <f t="shared" si="42"/>
        <v>0</v>
      </c>
      <c r="AL151" s="320">
        <f t="shared" si="43"/>
        <v>0</v>
      </c>
      <c r="AM151" s="320">
        <f t="shared" si="44"/>
        <v>0</v>
      </c>
      <c r="AN151" s="320">
        <f t="shared" si="45"/>
        <v>0</v>
      </c>
      <c r="AO151" s="320">
        <f t="shared" si="46"/>
        <v>0</v>
      </c>
      <c r="AS151" s="240">
        <f>IF(Wycena!$D$6=2,(AA151+AB151+AC151+AD151+AE151+AG151+AH151+AI151+AJ151+AK151+AL151+AM151+AN151+AO151),IF(Wycena!$D$6=3,(AA151+AB151+AC151+AD151+AF151+AG151+AH151+AI151+AJ151+AK151+AL151+AM151+AN151+AO151),0))</f>
        <v>0</v>
      </c>
      <c r="AT151" s="240">
        <f t="shared" si="32"/>
        <v>19.187999999999999</v>
      </c>
    </row>
    <row r="152" spans="2:46" ht="15.75" thickBot="1">
      <c r="B152" s="260" t="s">
        <v>110</v>
      </c>
      <c r="C152" s="323" t="s">
        <v>1239</v>
      </c>
      <c r="D152" s="336">
        <f t="shared" si="33"/>
        <v>19.187999999999999</v>
      </c>
      <c r="E152" s="325">
        <v>1</v>
      </c>
      <c r="F152" s="274">
        <v>1949</v>
      </c>
      <c r="G152" s="274">
        <v>496</v>
      </c>
      <c r="H152" s="274">
        <v>1</v>
      </c>
      <c r="I152" s="234">
        <f>IF(C152="PEŁNY",VLOOKUP(Wycena!$C$10,Wycena!$AA$2:$AC$60,3,0),IF(C152="SZUFLADA",VLOOKUP(Wycena!$C$10,Wycena!$AA$63:$AC$121,3,0),0))</f>
        <v>0</v>
      </c>
      <c r="J152" s="337" t="s">
        <v>1244</v>
      </c>
      <c r="K152" s="337"/>
      <c r="L152" s="328"/>
      <c r="M152"/>
      <c r="N152"/>
      <c r="O152"/>
      <c r="P152" s="234">
        <f>IF(J152="PEŁNY",VLOOKUP(Wycena!$C$10,Wycena!$AA$2:$AC$60,3,0),IF(J152="SZUFLADA",VLOOKUP(Wycena!$C$10,Wycena!$AA$63:$AC$121,3,0),0))</f>
        <v>0</v>
      </c>
      <c r="Q152" s="337" t="s">
        <v>1244</v>
      </c>
      <c r="R152" s="280"/>
      <c r="S152" s="329"/>
      <c r="T152"/>
      <c r="U152"/>
      <c r="V152"/>
      <c r="W152" s="234">
        <f>IF(Q152="PEŁNY",VLOOKUP(Wycena!$C$10,Wycena!$AA$2:$AC$60,3,0),IF(Q152="SZUFLADA",VLOOKUP(Wycena!$C$10,Wycena!$AA$63:$AC$121,3,0),0))</f>
        <v>0</v>
      </c>
      <c r="X152" s="239">
        <f>IF(Wycena!$D$6&gt;1,(('Wycena frontów MDF'!D152*'Wycena frontów MDF'!H152)+('Wycena frontów MDF'!K152*'Wycena frontów MDF'!O152)+('Wycena frontów MDF'!R152*'Wycena frontów MDF'!V152)),0)</f>
        <v>19.187999999999999</v>
      </c>
      <c r="Z152" s="230">
        <f t="shared" si="34"/>
        <v>0.96670400000000001</v>
      </c>
      <c r="AA152" s="230">
        <f t="shared" si="35"/>
        <v>0</v>
      </c>
      <c r="AB152" s="230">
        <f t="shared" si="36"/>
        <v>38.66816</v>
      </c>
      <c r="AC152" s="230">
        <f t="shared" si="37"/>
        <v>0</v>
      </c>
      <c r="AD152" s="240">
        <f>IF(Wycena!$C$10="ALASKA z uchwytem",((15*'Wycena frontów MDF'!H152)+(15*'Wycena frontów MDF'!O152)+(15*'Wycena frontów MDF'!V152)),IF(Wycena!$C$10="Kanion z uchwytem",((15*'Wycena frontów MDF'!H152)+(15*'Wycena frontów MDF'!O152)+(15*'Wycena frontów MDF'!V152)),IF(Wycena!$C$10="Sparta z uchwytem",((15*'Wycena frontów MDF'!H152)+(15*'Wycena frontów MDF'!O152)+(15*'Wycena frontów MDF'!V152)),0)))</f>
        <v>0</v>
      </c>
      <c r="AE152" s="241">
        <f>IF(Wycena!$C$10="VEGAS",((50*H152)+(50*O152)+(50*V152)),0)</f>
        <v>0</v>
      </c>
      <c r="AF152" s="230">
        <v>0</v>
      </c>
      <c r="AG152" s="320">
        <f t="shared" si="38"/>
        <v>0</v>
      </c>
      <c r="AH152" s="320">
        <f t="shared" si="39"/>
        <v>0</v>
      </c>
      <c r="AI152" s="320">
        <f t="shared" si="40"/>
        <v>0</v>
      </c>
      <c r="AJ152" s="320">
        <f t="shared" si="41"/>
        <v>0</v>
      </c>
      <c r="AK152" s="320">
        <f t="shared" si="42"/>
        <v>0</v>
      </c>
      <c r="AL152" s="320">
        <f t="shared" si="43"/>
        <v>0</v>
      </c>
      <c r="AM152" s="320">
        <f t="shared" si="44"/>
        <v>0</v>
      </c>
      <c r="AN152" s="320">
        <f t="shared" si="45"/>
        <v>0</v>
      </c>
      <c r="AO152" s="320">
        <f t="shared" si="46"/>
        <v>0</v>
      </c>
      <c r="AS152" s="240">
        <f>IF(Wycena!$D$6=2,(AA152+AB152+AC152+AD152+AE152+AG152+AH152+AI152+AJ152+AK152+AL152+AM152+AN152+AO152),IF(Wycena!$D$6=3,(AA152+AB152+AC152+AD152+AF152+AG152+AH152+AI152+AJ152+AK152+AL152+AM152+AN152+AO152),0))</f>
        <v>0</v>
      </c>
      <c r="AT152" s="240">
        <f t="shared" si="32"/>
        <v>19.187999999999999</v>
      </c>
    </row>
    <row r="153" spans="2:46" ht="15.75" thickBot="1">
      <c r="B153" s="260" t="s">
        <v>111</v>
      </c>
      <c r="C153" s="323" t="s">
        <v>1239</v>
      </c>
      <c r="D153" s="336">
        <f t="shared" si="33"/>
        <v>19.187999999999999</v>
      </c>
      <c r="E153" s="325">
        <v>1</v>
      </c>
      <c r="F153" s="274">
        <v>1949</v>
      </c>
      <c r="G153" s="274">
        <v>596</v>
      </c>
      <c r="H153" s="274">
        <v>1</v>
      </c>
      <c r="I153" s="234">
        <f>IF(C153="PEŁNY",VLOOKUP(Wycena!$C$10,Wycena!$AA$2:$AC$60,3,0),IF(C153="SZUFLADA",VLOOKUP(Wycena!$C$10,Wycena!$AA$63:$AC$121,3,0),0))</f>
        <v>0</v>
      </c>
      <c r="J153" s="337" t="s">
        <v>1244</v>
      </c>
      <c r="K153" s="337"/>
      <c r="L153" s="328"/>
      <c r="M153"/>
      <c r="N153"/>
      <c r="O153"/>
      <c r="P153" s="234">
        <f>IF(J153="PEŁNY",VLOOKUP(Wycena!$C$10,Wycena!$AA$2:$AC$60,3,0),IF(J153="SZUFLADA",VLOOKUP(Wycena!$C$10,Wycena!$AA$63:$AC$121,3,0),0))</f>
        <v>0</v>
      </c>
      <c r="Q153" s="337" t="s">
        <v>1244</v>
      </c>
      <c r="R153" s="280"/>
      <c r="S153" s="329"/>
      <c r="T153"/>
      <c r="U153"/>
      <c r="V153"/>
      <c r="W153" s="234">
        <f>IF(Q153="PEŁNY",VLOOKUP(Wycena!$C$10,Wycena!$AA$2:$AC$60,3,0),IF(Q153="SZUFLADA",VLOOKUP(Wycena!$C$10,Wycena!$AA$63:$AC$121,3,0),0))</f>
        <v>0</v>
      </c>
      <c r="X153" s="239">
        <f>IF(Wycena!$D$6&gt;1,(('Wycena frontów MDF'!D153*'Wycena frontów MDF'!H153)+('Wycena frontów MDF'!K153*'Wycena frontów MDF'!O153)+('Wycena frontów MDF'!R153*'Wycena frontów MDF'!V153)),0)</f>
        <v>19.187999999999999</v>
      </c>
      <c r="Z153" s="230">
        <f t="shared" si="34"/>
        <v>1.1616040000000001</v>
      </c>
      <c r="AA153" s="230">
        <f t="shared" si="35"/>
        <v>0</v>
      </c>
      <c r="AB153" s="230">
        <f t="shared" si="36"/>
        <v>46.464160000000007</v>
      </c>
      <c r="AC153" s="230">
        <f t="shared" si="37"/>
        <v>0</v>
      </c>
      <c r="AD153" s="240">
        <f>IF(Wycena!$C$10="ALASKA z uchwytem",((15*'Wycena frontów MDF'!H153)+(15*'Wycena frontów MDF'!O153)+(15*'Wycena frontów MDF'!V153)),IF(Wycena!$C$10="Kanion z uchwytem",((15*'Wycena frontów MDF'!H153)+(15*'Wycena frontów MDF'!O153)+(15*'Wycena frontów MDF'!V153)),IF(Wycena!$C$10="Sparta z uchwytem",((15*'Wycena frontów MDF'!H153)+(15*'Wycena frontów MDF'!O153)+(15*'Wycena frontów MDF'!V153)),0)))</f>
        <v>0</v>
      </c>
      <c r="AE153" s="241">
        <f>IF(Wycena!$C$10="VEGAS",((50*H153)+(50*O153)+(50*V153)),0)</f>
        <v>0</v>
      </c>
      <c r="AF153" s="230">
        <v>0</v>
      </c>
      <c r="AG153" s="320">
        <f t="shared" si="38"/>
        <v>0</v>
      </c>
      <c r="AH153" s="320">
        <f t="shared" si="39"/>
        <v>0</v>
      </c>
      <c r="AI153" s="320">
        <f t="shared" si="40"/>
        <v>0</v>
      </c>
      <c r="AJ153" s="320">
        <f t="shared" si="41"/>
        <v>0</v>
      </c>
      <c r="AK153" s="320">
        <f t="shared" si="42"/>
        <v>0</v>
      </c>
      <c r="AL153" s="320">
        <f t="shared" si="43"/>
        <v>0</v>
      </c>
      <c r="AM153" s="320">
        <f t="shared" si="44"/>
        <v>0</v>
      </c>
      <c r="AN153" s="320">
        <f t="shared" si="45"/>
        <v>0</v>
      </c>
      <c r="AO153" s="320">
        <f t="shared" si="46"/>
        <v>0</v>
      </c>
      <c r="AS153" s="240">
        <f>IF(Wycena!$D$6=2,(AA153+AB153+AC153+AD153+AE153+AG153+AH153+AI153+AJ153+AK153+AL153+AM153+AN153+AO153),IF(Wycena!$D$6=3,(AA153+AB153+AC153+AD153+AF153+AG153+AH153+AI153+AJ153+AK153+AL153+AM153+AN153+AO153),0))</f>
        <v>0</v>
      </c>
      <c r="AT153" s="240">
        <f t="shared" si="32"/>
        <v>19.187999999999999</v>
      </c>
    </row>
    <row r="154" spans="2:46" ht="15.75" thickBot="1">
      <c r="B154" s="243" t="s">
        <v>112</v>
      </c>
      <c r="C154" s="322" t="s">
        <v>1238</v>
      </c>
      <c r="D154" s="302">
        <f t="shared" si="33"/>
        <v>41.973750000000003</v>
      </c>
      <c r="E154" s="324">
        <v>5</v>
      </c>
      <c r="F154" s="272">
        <v>1949</v>
      </c>
      <c r="G154" s="272">
        <v>296</v>
      </c>
      <c r="H154" s="271">
        <v>1</v>
      </c>
      <c r="I154" s="234">
        <f>IF(C154="PEŁNY",VLOOKUP(Wycena!$C$10,Wycena!$AA$2:$AC$60,3,0),IF(C154="SZUFLADA",VLOOKUP(Wycena!$C$10,Wycena!$AA$63:$AC$121,3,0),0))</f>
        <v>0</v>
      </c>
      <c r="J154" s="337" t="s">
        <v>1244</v>
      </c>
      <c r="K154" s="337"/>
      <c r="L154" s="328"/>
      <c r="M154"/>
      <c r="N154"/>
      <c r="O154"/>
      <c r="P154" s="234">
        <f>IF(J154="PEŁNY",VLOOKUP(Wycena!$C$10,Wycena!$AA$2:$AC$60,3,0),IF(J154="SZUFLADA",VLOOKUP(Wycena!$C$10,Wycena!$AA$63:$AC$121,3,0),0))</f>
        <v>0</v>
      </c>
      <c r="Q154" s="337" t="s">
        <v>1244</v>
      </c>
      <c r="R154" s="280"/>
      <c r="S154" s="329"/>
      <c r="T154"/>
      <c r="U154"/>
      <c r="V154"/>
      <c r="W154" s="234">
        <f>IF(Q154="PEŁNY",VLOOKUP(Wycena!$C$10,Wycena!$AA$2:$AC$60,3,0),IF(Q154="SZUFLADA",VLOOKUP(Wycena!$C$10,Wycena!$AA$63:$AC$121,3,0),0))</f>
        <v>0</v>
      </c>
      <c r="X154" s="239">
        <f>IF(Wycena!$D$6&gt;1,(('Wycena frontów MDF'!D154*'Wycena frontów MDF'!H154)+('Wycena frontów MDF'!K154*'Wycena frontów MDF'!O154)+('Wycena frontów MDF'!R154*'Wycena frontów MDF'!V154)),0)</f>
        <v>41.973750000000003</v>
      </c>
      <c r="Z154" s="230">
        <f t="shared" si="34"/>
        <v>0.57690399999999997</v>
      </c>
      <c r="AA154" s="230">
        <f t="shared" si="35"/>
        <v>0</v>
      </c>
      <c r="AB154" s="230">
        <f t="shared" si="36"/>
        <v>23.076159999999998</v>
      </c>
      <c r="AC154" s="230">
        <f t="shared" si="37"/>
        <v>0</v>
      </c>
      <c r="AD154" s="240">
        <f>IF(Wycena!$C$10="ALASKA z uchwytem",((15*'Wycena frontów MDF'!H154)+(15*'Wycena frontów MDF'!O154)+(15*'Wycena frontów MDF'!V154)),IF(Wycena!$C$10="Kanion z uchwytem",((15*'Wycena frontów MDF'!H154)+(15*'Wycena frontów MDF'!O154)+(15*'Wycena frontów MDF'!V154)),IF(Wycena!$C$10="Sparta z uchwytem",((15*'Wycena frontów MDF'!H154)+(15*'Wycena frontów MDF'!O154)+(15*'Wycena frontów MDF'!V154)),0)))</f>
        <v>0</v>
      </c>
      <c r="AE154" s="241">
        <f>IF(Wycena!$C$10="VEGAS",((50*H154)+(50*O154)+(50*V154)),0)</f>
        <v>0</v>
      </c>
      <c r="AF154" s="230">
        <v>0</v>
      </c>
      <c r="AG154" s="320">
        <f t="shared" si="38"/>
        <v>0</v>
      </c>
      <c r="AH154" s="320">
        <f t="shared" si="39"/>
        <v>0</v>
      </c>
      <c r="AI154" s="320">
        <f t="shared" si="40"/>
        <v>0</v>
      </c>
      <c r="AJ154" s="320">
        <f t="shared" si="41"/>
        <v>0</v>
      </c>
      <c r="AK154" s="320">
        <f t="shared" si="42"/>
        <v>0</v>
      </c>
      <c r="AL154" s="320">
        <f t="shared" si="43"/>
        <v>0</v>
      </c>
      <c r="AM154" s="320">
        <f t="shared" si="44"/>
        <v>0</v>
      </c>
      <c r="AN154" s="320">
        <f t="shared" si="45"/>
        <v>0</v>
      </c>
      <c r="AO154" s="320">
        <f t="shared" si="46"/>
        <v>0</v>
      </c>
      <c r="AS154" s="240">
        <f>IF(Wycena!$D$6=2,(AA154+AB154+AC154+AD154+AE154+AG154+AH154+AI154+AJ154+AK154+AL154+AM154+AN154+AO154),IF(Wycena!$D$6=3,(AA154+AB154+AC154+AD154+AF154+AG154+AH154+AI154+AJ154+AK154+AL154+AM154+AN154+AO154),0))</f>
        <v>0</v>
      </c>
      <c r="AT154" s="240">
        <f t="shared" si="32"/>
        <v>41.973750000000003</v>
      </c>
    </row>
    <row r="155" spans="2:46" ht="15.75" thickBot="1">
      <c r="B155" s="243" t="s">
        <v>113</v>
      </c>
      <c r="C155" s="322" t="s">
        <v>1238</v>
      </c>
      <c r="D155" s="302">
        <f t="shared" si="33"/>
        <v>41.973750000000003</v>
      </c>
      <c r="E155" s="324">
        <v>5</v>
      </c>
      <c r="F155" s="272">
        <v>1949</v>
      </c>
      <c r="G155" s="272">
        <v>396</v>
      </c>
      <c r="H155" s="271">
        <v>1</v>
      </c>
      <c r="I155" s="234">
        <f>IF(C155="PEŁNY",VLOOKUP(Wycena!$C$10,Wycena!$AA$2:$AC$60,3,0),IF(C155="SZUFLADA",VLOOKUP(Wycena!$C$10,Wycena!$AA$63:$AC$121,3,0),0))</f>
        <v>0</v>
      </c>
      <c r="J155" s="337" t="s">
        <v>1244</v>
      </c>
      <c r="K155" s="337"/>
      <c r="L155" s="328"/>
      <c r="M155"/>
      <c r="N155"/>
      <c r="O155"/>
      <c r="P155" s="234">
        <f>IF(J155="PEŁNY",VLOOKUP(Wycena!$C$10,Wycena!$AA$2:$AC$60,3,0),IF(J155="SZUFLADA",VLOOKUP(Wycena!$C$10,Wycena!$AA$63:$AC$121,3,0),0))</f>
        <v>0</v>
      </c>
      <c r="Q155" s="337" t="s">
        <v>1244</v>
      </c>
      <c r="R155" s="280"/>
      <c r="S155" s="329"/>
      <c r="T155"/>
      <c r="U155"/>
      <c r="V155"/>
      <c r="W155" s="234">
        <f>IF(Q155="PEŁNY",VLOOKUP(Wycena!$C$10,Wycena!$AA$2:$AC$60,3,0),IF(Q155="SZUFLADA",VLOOKUP(Wycena!$C$10,Wycena!$AA$63:$AC$121,3,0),0))</f>
        <v>0</v>
      </c>
      <c r="X155" s="239">
        <f>IF(Wycena!$D$6&gt;1,(('Wycena frontów MDF'!D155*'Wycena frontów MDF'!H155)+('Wycena frontów MDF'!K155*'Wycena frontów MDF'!O155)+('Wycena frontów MDF'!R155*'Wycena frontów MDF'!V155)),0)</f>
        <v>41.973750000000003</v>
      </c>
      <c r="Z155" s="230">
        <f t="shared" si="34"/>
        <v>0.77180400000000005</v>
      </c>
      <c r="AA155" s="230">
        <f t="shared" si="35"/>
        <v>0</v>
      </c>
      <c r="AB155" s="230">
        <f t="shared" si="36"/>
        <v>30.872160000000001</v>
      </c>
      <c r="AC155" s="230">
        <f t="shared" si="37"/>
        <v>0</v>
      </c>
      <c r="AD155" s="240">
        <f>IF(Wycena!$C$10="ALASKA z uchwytem",((15*'Wycena frontów MDF'!H155)+(15*'Wycena frontów MDF'!O155)+(15*'Wycena frontów MDF'!V155)),IF(Wycena!$C$10="Kanion z uchwytem",((15*'Wycena frontów MDF'!H155)+(15*'Wycena frontów MDF'!O155)+(15*'Wycena frontów MDF'!V155)),IF(Wycena!$C$10="Sparta z uchwytem",((15*'Wycena frontów MDF'!H155)+(15*'Wycena frontów MDF'!O155)+(15*'Wycena frontów MDF'!V155)),0)))</f>
        <v>0</v>
      </c>
      <c r="AE155" s="241">
        <f>IF(Wycena!$C$10="VEGAS",((50*H155)+(50*O155)+(50*V155)),0)</f>
        <v>0</v>
      </c>
      <c r="AF155" s="230">
        <v>0</v>
      </c>
      <c r="AG155" s="320">
        <f t="shared" si="38"/>
        <v>0</v>
      </c>
      <c r="AH155" s="320">
        <f t="shared" si="39"/>
        <v>0</v>
      </c>
      <c r="AI155" s="320">
        <f t="shared" si="40"/>
        <v>0</v>
      </c>
      <c r="AJ155" s="320">
        <f t="shared" si="41"/>
        <v>0</v>
      </c>
      <c r="AK155" s="320">
        <f t="shared" si="42"/>
        <v>0</v>
      </c>
      <c r="AL155" s="320">
        <f t="shared" si="43"/>
        <v>0</v>
      </c>
      <c r="AM155" s="320">
        <f t="shared" si="44"/>
        <v>0</v>
      </c>
      <c r="AN155" s="320">
        <f t="shared" si="45"/>
        <v>0</v>
      </c>
      <c r="AO155" s="320">
        <f t="shared" si="46"/>
        <v>0</v>
      </c>
      <c r="AS155" s="240">
        <f>IF(Wycena!$D$6=2,(AA155+AB155+AC155+AD155+AE155+AG155+AH155+AI155+AJ155+AK155+AL155+AM155+AN155+AO155),IF(Wycena!$D$6=3,(AA155+AB155+AC155+AD155+AF155+AG155+AH155+AI155+AJ155+AK155+AL155+AM155+AN155+AO155),0))</f>
        <v>0</v>
      </c>
      <c r="AT155" s="240">
        <f t="shared" si="32"/>
        <v>41.973750000000003</v>
      </c>
    </row>
    <row r="156" spans="2:46" ht="15.75" thickBot="1">
      <c r="B156" s="243" t="s">
        <v>114</v>
      </c>
      <c r="C156" s="322" t="s">
        <v>1238</v>
      </c>
      <c r="D156" s="302">
        <f t="shared" si="33"/>
        <v>41.973750000000003</v>
      </c>
      <c r="E156" s="324">
        <v>5</v>
      </c>
      <c r="F156" s="272">
        <v>1949</v>
      </c>
      <c r="G156" s="272">
        <v>446</v>
      </c>
      <c r="H156" s="271">
        <v>1</v>
      </c>
      <c r="I156" s="234">
        <f>IF(C156="PEŁNY",VLOOKUP(Wycena!$C$10,Wycena!$AA$2:$AC$60,3,0),IF(C156="SZUFLADA",VLOOKUP(Wycena!$C$10,Wycena!$AA$63:$AC$121,3,0),0))</f>
        <v>0</v>
      </c>
      <c r="J156" s="337" t="s">
        <v>1244</v>
      </c>
      <c r="K156" s="337"/>
      <c r="L156" s="328"/>
      <c r="M156"/>
      <c r="N156"/>
      <c r="O156"/>
      <c r="P156" s="234">
        <f>IF(J156="PEŁNY",VLOOKUP(Wycena!$C$10,Wycena!$AA$2:$AC$60,3,0),IF(J156="SZUFLADA",VLOOKUP(Wycena!$C$10,Wycena!$AA$63:$AC$121,3,0),0))</f>
        <v>0</v>
      </c>
      <c r="Q156" s="337" t="s">
        <v>1244</v>
      </c>
      <c r="R156" s="280"/>
      <c r="S156" s="329"/>
      <c r="T156"/>
      <c r="U156"/>
      <c r="V156"/>
      <c r="W156" s="234">
        <f>IF(Q156="PEŁNY",VLOOKUP(Wycena!$C$10,Wycena!$AA$2:$AC$60,3,0),IF(Q156="SZUFLADA",VLOOKUP(Wycena!$C$10,Wycena!$AA$63:$AC$121,3,0),0))</f>
        <v>0</v>
      </c>
      <c r="X156" s="239">
        <f>IF(Wycena!$D$6&gt;1,(('Wycena frontów MDF'!D156*'Wycena frontów MDF'!H156)+('Wycena frontów MDF'!K156*'Wycena frontów MDF'!O156)+('Wycena frontów MDF'!R156*'Wycena frontów MDF'!V156)),0)</f>
        <v>41.973750000000003</v>
      </c>
      <c r="Z156" s="230">
        <f t="shared" si="34"/>
        <v>0.86925400000000008</v>
      </c>
      <c r="AA156" s="230">
        <f t="shared" si="35"/>
        <v>0</v>
      </c>
      <c r="AB156" s="230">
        <f t="shared" si="36"/>
        <v>34.770159999999997</v>
      </c>
      <c r="AC156" s="230">
        <f t="shared" si="37"/>
        <v>0</v>
      </c>
      <c r="AD156" s="240">
        <f>IF(Wycena!$C$10="ALASKA z uchwytem",((15*'Wycena frontów MDF'!H156)+(15*'Wycena frontów MDF'!O156)+(15*'Wycena frontów MDF'!V156)),IF(Wycena!$C$10="Kanion z uchwytem",((15*'Wycena frontów MDF'!H156)+(15*'Wycena frontów MDF'!O156)+(15*'Wycena frontów MDF'!V156)),IF(Wycena!$C$10="Sparta z uchwytem",((15*'Wycena frontów MDF'!H156)+(15*'Wycena frontów MDF'!O156)+(15*'Wycena frontów MDF'!V156)),0)))</f>
        <v>0</v>
      </c>
      <c r="AE156" s="241">
        <f>IF(Wycena!$C$10="VEGAS",((50*H156)+(50*O156)+(50*V156)),0)</f>
        <v>0</v>
      </c>
      <c r="AF156" s="230">
        <v>0</v>
      </c>
      <c r="AG156" s="320">
        <f t="shared" si="38"/>
        <v>0</v>
      </c>
      <c r="AH156" s="320">
        <f t="shared" si="39"/>
        <v>0</v>
      </c>
      <c r="AI156" s="320">
        <f t="shared" si="40"/>
        <v>0</v>
      </c>
      <c r="AJ156" s="320">
        <f t="shared" si="41"/>
        <v>0</v>
      </c>
      <c r="AK156" s="320">
        <f t="shared" si="42"/>
        <v>0</v>
      </c>
      <c r="AL156" s="320">
        <f t="shared" si="43"/>
        <v>0</v>
      </c>
      <c r="AM156" s="320">
        <f t="shared" si="44"/>
        <v>0</v>
      </c>
      <c r="AN156" s="320">
        <f t="shared" si="45"/>
        <v>0</v>
      </c>
      <c r="AO156" s="320">
        <f t="shared" si="46"/>
        <v>0</v>
      </c>
      <c r="AS156" s="240">
        <f>IF(Wycena!$D$6=2,(AA156+AB156+AC156+AD156+AE156+AG156+AH156+AI156+AJ156+AK156+AL156+AM156+AN156+AO156),IF(Wycena!$D$6=3,(AA156+AB156+AC156+AD156+AF156+AG156+AH156+AI156+AJ156+AK156+AL156+AM156+AN156+AO156),0))</f>
        <v>0</v>
      </c>
      <c r="AT156" s="240">
        <f t="shared" si="32"/>
        <v>41.973750000000003</v>
      </c>
    </row>
    <row r="157" spans="2:46" ht="15.75" thickBot="1">
      <c r="B157" s="243" t="s">
        <v>115</v>
      </c>
      <c r="C157" s="322" t="s">
        <v>1238</v>
      </c>
      <c r="D157" s="302">
        <f t="shared" si="33"/>
        <v>41.973750000000003</v>
      </c>
      <c r="E157" s="324">
        <v>5</v>
      </c>
      <c r="F157" s="272">
        <v>1949</v>
      </c>
      <c r="G157" s="272">
        <v>496</v>
      </c>
      <c r="H157" s="271">
        <v>1</v>
      </c>
      <c r="I157" s="234">
        <f>IF(C157="PEŁNY",VLOOKUP(Wycena!$C$10,Wycena!$AA$2:$AC$60,3,0),IF(C157="SZUFLADA",VLOOKUP(Wycena!$C$10,Wycena!$AA$63:$AC$121,3,0),0))</f>
        <v>0</v>
      </c>
      <c r="J157" s="337" t="s">
        <v>1244</v>
      </c>
      <c r="K157" s="337"/>
      <c r="L157" s="328"/>
      <c r="M157"/>
      <c r="N157"/>
      <c r="O157"/>
      <c r="P157" s="234">
        <f>IF(J157="PEŁNY",VLOOKUP(Wycena!$C$10,Wycena!$AA$2:$AC$60,3,0),IF(J157="SZUFLADA",VLOOKUP(Wycena!$C$10,Wycena!$AA$63:$AC$121,3,0),0))</f>
        <v>0</v>
      </c>
      <c r="Q157" s="337" t="s">
        <v>1244</v>
      </c>
      <c r="R157" s="280"/>
      <c r="S157" s="329"/>
      <c r="T157"/>
      <c r="U157"/>
      <c r="V157"/>
      <c r="W157" s="234">
        <f>IF(Q157="PEŁNY",VLOOKUP(Wycena!$C$10,Wycena!$AA$2:$AC$60,3,0),IF(Q157="SZUFLADA",VLOOKUP(Wycena!$C$10,Wycena!$AA$63:$AC$121,3,0),0))</f>
        <v>0</v>
      </c>
      <c r="X157" s="239">
        <f>IF(Wycena!$D$6&gt;1,(('Wycena frontów MDF'!D157*'Wycena frontów MDF'!H157)+('Wycena frontów MDF'!K157*'Wycena frontów MDF'!O157)+('Wycena frontów MDF'!R157*'Wycena frontów MDF'!V157)),0)</f>
        <v>41.973750000000003</v>
      </c>
      <c r="Z157" s="230">
        <f t="shared" si="34"/>
        <v>0.96670400000000001</v>
      </c>
      <c r="AA157" s="230">
        <f t="shared" si="35"/>
        <v>0</v>
      </c>
      <c r="AB157" s="230">
        <f t="shared" si="36"/>
        <v>38.66816</v>
      </c>
      <c r="AC157" s="230">
        <f t="shared" si="37"/>
        <v>0</v>
      </c>
      <c r="AD157" s="240">
        <f>IF(Wycena!$C$10="ALASKA z uchwytem",((15*'Wycena frontów MDF'!H157)+(15*'Wycena frontów MDF'!O157)+(15*'Wycena frontów MDF'!V157)),IF(Wycena!$C$10="Kanion z uchwytem",((15*'Wycena frontów MDF'!H157)+(15*'Wycena frontów MDF'!O157)+(15*'Wycena frontów MDF'!V157)),IF(Wycena!$C$10="Sparta z uchwytem",((15*'Wycena frontów MDF'!H157)+(15*'Wycena frontów MDF'!O157)+(15*'Wycena frontów MDF'!V157)),0)))</f>
        <v>0</v>
      </c>
      <c r="AE157" s="241">
        <f>IF(Wycena!$C$10="VEGAS",((50*H157)+(50*O157)+(50*V157)),0)</f>
        <v>0</v>
      </c>
      <c r="AF157" s="230">
        <v>0</v>
      </c>
      <c r="AG157" s="320">
        <f t="shared" si="38"/>
        <v>0</v>
      </c>
      <c r="AH157" s="320">
        <f t="shared" si="39"/>
        <v>0</v>
      </c>
      <c r="AI157" s="320">
        <f t="shared" si="40"/>
        <v>0</v>
      </c>
      <c r="AJ157" s="320">
        <f t="shared" si="41"/>
        <v>0</v>
      </c>
      <c r="AK157" s="320">
        <f t="shared" si="42"/>
        <v>0</v>
      </c>
      <c r="AL157" s="320">
        <f t="shared" si="43"/>
        <v>0</v>
      </c>
      <c r="AM157" s="320">
        <f t="shared" si="44"/>
        <v>0</v>
      </c>
      <c r="AN157" s="320">
        <f t="shared" si="45"/>
        <v>0</v>
      </c>
      <c r="AO157" s="320">
        <f t="shared" si="46"/>
        <v>0</v>
      </c>
      <c r="AS157" s="240">
        <f>IF(Wycena!$D$6=2,(AA157+AB157+AC157+AD157+AE157+AG157+AH157+AI157+AJ157+AK157+AL157+AM157+AN157+AO157),IF(Wycena!$D$6=3,(AA157+AB157+AC157+AD157+AF157+AG157+AH157+AI157+AJ157+AK157+AL157+AM157+AN157+AO157),0))</f>
        <v>0</v>
      </c>
      <c r="AT157" s="240">
        <f t="shared" si="32"/>
        <v>41.973750000000003</v>
      </c>
    </row>
    <row r="158" spans="2:46" ht="15.75" thickBot="1">
      <c r="B158" s="243" t="s">
        <v>116</v>
      </c>
      <c r="C158" s="322" t="s">
        <v>1238</v>
      </c>
      <c r="D158" s="302">
        <f t="shared" si="33"/>
        <v>41.973750000000003</v>
      </c>
      <c r="E158" s="324">
        <v>5</v>
      </c>
      <c r="F158" s="272">
        <v>1949</v>
      </c>
      <c r="G158" s="272">
        <v>596</v>
      </c>
      <c r="H158" s="271">
        <v>1</v>
      </c>
      <c r="I158" s="234">
        <f>IF(C158="PEŁNY",VLOOKUP(Wycena!$C$10,Wycena!$AA$2:$AC$60,3,0),IF(C158="SZUFLADA",VLOOKUP(Wycena!$C$10,Wycena!$AA$63:$AC$121,3,0),0))</f>
        <v>0</v>
      </c>
      <c r="J158" s="337" t="s">
        <v>1244</v>
      </c>
      <c r="K158" s="337"/>
      <c r="L158" s="328"/>
      <c r="M158"/>
      <c r="N158"/>
      <c r="O158"/>
      <c r="P158" s="234">
        <f>IF(J158="PEŁNY",VLOOKUP(Wycena!$C$10,Wycena!$AA$2:$AC$60,3,0),IF(J158="SZUFLADA",VLOOKUP(Wycena!$C$10,Wycena!$AA$63:$AC$121,3,0),0))</f>
        <v>0</v>
      </c>
      <c r="Q158" s="337" t="s">
        <v>1244</v>
      </c>
      <c r="R158" s="280"/>
      <c r="S158" s="329"/>
      <c r="T158"/>
      <c r="U158"/>
      <c r="V158"/>
      <c r="W158" s="234">
        <f>IF(Q158="PEŁNY",VLOOKUP(Wycena!$C$10,Wycena!$AA$2:$AC$60,3,0),IF(Q158="SZUFLADA",VLOOKUP(Wycena!$C$10,Wycena!$AA$63:$AC$121,3,0),0))</f>
        <v>0</v>
      </c>
      <c r="X158" s="239">
        <f>IF(Wycena!$D$6&gt;1,(('Wycena frontów MDF'!D158*'Wycena frontów MDF'!H158)+('Wycena frontów MDF'!K158*'Wycena frontów MDF'!O158)+('Wycena frontów MDF'!R158*'Wycena frontów MDF'!V158)),0)</f>
        <v>41.973750000000003</v>
      </c>
      <c r="Z158" s="230">
        <f t="shared" si="34"/>
        <v>1.1616040000000001</v>
      </c>
      <c r="AA158" s="230">
        <f t="shared" si="35"/>
        <v>0</v>
      </c>
      <c r="AB158" s="230">
        <f t="shared" si="36"/>
        <v>46.464160000000007</v>
      </c>
      <c r="AC158" s="230">
        <f t="shared" si="37"/>
        <v>0</v>
      </c>
      <c r="AD158" s="240">
        <f>IF(Wycena!$C$10="ALASKA z uchwytem",((15*'Wycena frontów MDF'!H158)+(15*'Wycena frontów MDF'!O158)+(15*'Wycena frontów MDF'!V158)),IF(Wycena!$C$10="Kanion z uchwytem",((15*'Wycena frontów MDF'!H158)+(15*'Wycena frontów MDF'!O158)+(15*'Wycena frontów MDF'!V158)),IF(Wycena!$C$10="Sparta z uchwytem",((15*'Wycena frontów MDF'!H158)+(15*'Wycena frontów MDF'!O158)+(15*'Wycena frontów MDF'!V158)),0)))</f>
        <v>0</v>
      </c>
      <c r="AE158" s="241">
        <f>IF(Wycena!$C$10="VEGAS",((50*H158)+(50*O158)+(50*V158)),0)</f>
        <v>0</v>
      </c>
      <c r="AF158" s="230">
        <v>0</v>
      </c>
      <c r="AG158" s="320">
        <f t="shared" si="38"/>
        <v>0</v>
      </c>
      <c r="AH158" s="320">
        <f t="shared" si="39"/>
        <v>0</v>
      </c>
      <c r="AI158" s="320">
        <f t="shared" si="40"/>
        <v>0</v>
      </c>
      <c r="AJ158" s="320">
        <f t="shared" si="41"/>
        <v>0</v>
      </c>
      <c r="AK158" s="320">
        <f t="shared" si="42"/>
        <v>0</v>
      </c>
      <c r="AL158" s="320">
        <f t="shared" si="43"/>
        <v>0</v>
      </c>
      <c r="AM158" s="320">
        <f t="shared" si="44"/>
        <v>0</v>
      </c>
      <c r="AN158" s="320">
        <f t="shared" si="45"/>
        <v>0</v>
      </c>
      <c r="AO158" s="320">
        <f t="shared" si="46"/>
        <v>0</v>
      </c>
      <c r="AS158" s="240">
        <f>IF(Wycena!$D$6=2,(AA158+AB158+AC158+AD158+AE158+AG158+AH158+AI158+AJ158+AK158+AL158+AM158+AN158+AO158),IF(Wycena!$D$6=3,(AA158+AB158+AC158+AD158+AF158+AG158+AH158+AI158+AJ158+AK158+AL158+AM158+AN158+AO158),0))</f>
        <v>0</v>
      </c>
      <c r="AT158" s="240">
        <f t="shared" si="32"/>
        <v>41.973750000000003</v>
      </c>
    </row>
    <row r="159" spans="2:46" ht="15.75" thickBot="1">
      <c r="B159" s="261" t="s">
        <v>117</v>
      </c>
      <c r="C159" s="322" t="s">
        <v>1238</v>
      </c>
      <c r="D159" s="302">
        <f t="shared" si="33"/>
        <v>16.7895</v>
      </c>
      <c r="E159" s="324">
        <v>2</v>
      </c>
      <c r="F159" s="276">
        <v>645</v>
      </c>
      <c r="G159" s="276">
        <v>596</v>
      </c>
      <c r="H159" s="276">
        <v>1</v>
      </c>
      <c r="I159" s="234">
        <f>IF(C159="PEŁNY",VLOOKUP(Wycena!$C$10,Wycena!$AA$2:$AC$60,3,0),IF(C159="SZUFLADA",VLOOKUP(Wycena!$C$10,Wycena!$AA$63:$AC$121,3,0),0))</f>
        <v>0</v>
      </c>
      <c r="J159" s="322" t="s">
        <v>1238</v>
      </c>
      <c r="K159" s="302">
        <f t="shared" ref="K159:K187" si="47">IF(J159="PEŁNY",$G$2*L159, IF(J159="SZUFLADA",$K$2*L159,0))</f>
        <v>16.7895</v>
      </c>
      <c r="L159" s="324">
        <v>2</v>
      </c>
      <c r="M159" s="276">
        <v>713</v>
      </c>
      <c r="N159" s="276">
        <v>596</v>
      </c>
      <c r="O159" s="276">
        <v>1</v>
      </c>
      <c r="P159" s="234">
        <f>IF(J159="PEŁNY",VLOOKUP(Wycena!$C$10,Wycena!$AA$2:$AC$60,3,0),IF(J159="SZUFLADA",VLOOKUP(Wycena!$C$10,Wycena!$AA$63:$AC$121,3,0),0))</f>
        <v>0</v>
      </c>
      <c r="Q159" s="337" t="s">
        <v>1244</v>
      </c>
      <c r="R159" s="280"/>
      <c r="S159" s="329"/>
      <c r="T159"/>
      <c r="U159"/>
      <c r="V159"/>
      <c r="W159" s="234">
        <f>IF(Q159="PEŁNY",VLOOKUP(Wycena!$C$10,Wycena!$AA$2:$AC$60,3,0),IF(Q159="SZUFLADA",VLOOKUP(Wycena!$C$10,Wycena!$AA$63:$AC$121,3,0),0))</f>
        <v>0</v>
      </c>
      <c r="X159" s="239">
        <f>IF(Wycena!$D$6&gt;1,(('Wycena frontów MDF'!D159*'Wycena frontów MDF'!H159)+('Wycena frontów MDF'!K159*'Wycena frontów MDF'!O159)+('Wycena frontów MDF'!R159*'Wycena frontów MDF'!V159)),0)</f>
        <v>33.579000000000001</v>
      </c>
      <c r="Z159" s="230">
        <f t="shared" si="34"/>
        <v>0.80936799999999987</v>
      </c>
      <c r="AA159" s="230">
        <f t="shared" si="35"/>
        <v>0</v>
      </c>
      <c r="AB159" s="230">
        <f t="shared" si="36"/>
        <v>0</v>
      </c>
      <c r="AC159" s="230">
        <f t="shared" si="37"/>
        <v>0</v>
      </c>
      <c r="AD159" s="240">
        <f>IF(Wycena!$C$10="ALASKA z uchwytem",((15*'Wycena frontów MDF'!H159)+(15*'Wycena frontów MDF'!O159)+(15*'Wycena frontów MDF'!V159)),IF(Wycena!$C$10="Kanion z uchwytem",((15*'Wycena frontów MDF'!H159)+(15*'Wycena frontów MDF'!O159)+(15*'Wycena frontów MDF'!V159)),IF(Wycena!$C$10="Sparta z uchwytem",((15*'Wycena frontów MDF'!H159)+(15*'Wycena frontów MDF'!O159)+(15*'Wycena frontów MDF'!V159)),0)))</f>
        <v>0</v>
      </c>
      <c r="AE159" s="241">
        <f>IF(Wycena!$C$10="VEGAS",((50*H159)+(50*O159)+(50*V159)),0)</f>
        <v>0</v>
      </c>
      <c r="AF159" s="230">
        <v>0</v>
      </c>
      <c r="AG159" s="320">
        <f t="shared" si="38"/>
        <v>0</v>
      </c>
      <c r="AH159" s="320">
        <f t="shared" si="39"/>
        <v>0</v>
      </c>
      <c r="AI159" s="320">
        <f t="shared" si="40"/>
        <v>0</v>
      </c>
      <c r="AJ159" s="320">
        <f t="shared" si="41"/>
        <v>0</v>
      </c>
      <c r="AK159" s="320">
        <f t="shared" si="42"/>
        <v>0</v>
      </c>
      <c r="AL159" s="320">
        <f t="shared" si="43"/>
        <v>0</v>
      </c>
      <c r="AM159" s="320">
        <f t="shared" si="44"/>
        <v>0</v>
      </c>
      <c r="AN159" s="320">
        <f t="shared" si="45"/>
        <v>0</v>
      </c>
      <c r="AO159" s="320">
        <f t="shared" si="46"/>
        <v>0</v>
      </c>
      <c r="AS159" s="240">
        <f>IF(Wycena!$D$6=2,(AA159+AB159+AC159+AD159+AE159+AG159+AH159+AI159+AJ159+AK159+AL159+AM159+AN159+AO159),IF(Wycena!$D$6=3,(AA159+AB159+AC159+AD159+AF159+AG159+AH159+AI159+AJ159+AK159+AL159+AM159+AN159+AO159),0))</f>
        <v>0</v>
      </c>
      <c r="AT159" s="240">
        <f t="shared" si="32"/>
        <v>33.579000000000001</v>
      </c>
    </row>
    <row r="160" spans="2:46" ht="15.75" thickBot="1">
      <c r="B160" s="261" t="s">
        <v>915</v>
      </c>
      <c r="C160" s="322" t="s">
        <v>1238</v>
      </c>
      <c r="D160" s="302">
        <f t="shared" si="33"/>
        <v>16.7895</v>
      </c>
      <c r="E160" s="324">
        <v>2</v>
      </c>
      <c r="F160" s="276">
        <v>403</v>
      </c>
      <c r="G160" s="276">
        <v>596</v>
      </c>
      <c r="H160" s="276">
        <v>1</v>
      </c>
      <c r="I160" s="234">
        <f>IF(C160="PEŁNY",VLOOKUP(Wycena!$C$10,Wycena!$AA$2:$AC$60,3,0),IF(C160="SZUFLADA",VLOOKUP(Wycena!$C$10,Wycena!$AA$63:$AC$121,3,0),0))</f>
        <v>0</v>
      </c>
      <c r="J160" s="322" t="s">
        <v>1238</v>
      </c>
      <c r="K160" s="302">
        <f t="shared" si="47"/>
        <v>16.7895</v>
      </c>
      <c r="L160" s="324">
        <v>2</v>
      </c>
      <c r="M160" s="276">
        <v>570</v>
      </c>
      <c r="N160" s="276">
        <v>596</v>
      </c>
      <c r="O160" s="276">
        <v>1</v>
      </c>
      <c r="P160" s="234">
        <f>IF(J160="PEŁNY",VLOOKUP(Wycena!$C$10,Wycena!$AA$2:$AC$60,3,0),IF(J160="SZUFLADA",VLOOKUP(Wycena!$C$10,Wycena!$AA$63:$AC$121,3,0),0))</f>
        <v>0</v>
      </c>
      <c r="Q160" s="337" t="s">
        <v>1244</v>
      </c>
      <c r="R160" s="280"/>
      <c r="S160" s="329"/>
      <c r="T160"/>
      <c r="U160"/>
      <c r="V160"/>
      <c r="W160" s="234">
        <f>IF(Q160="PEŁNY",VLOOKUP(Wycena!$C$10,Wycena!$AA$2:$AC$60,3,0),IF(Q160="SZUFLADA",VLOOKUP(Wycena!$C$10,Wycena!$AA$63:$AC$121,3,0),0))</f>
        <v>0</v>
      </c>
      <c r="X160" s="239">
        <f>IF(Wycena!$D$6&gt;1,(('Wycena frontów MDF'!D160*'Wycena frontów MDF'!H160)+('Wycena frontów MDF'!K160*'Wycena frontów MDF'!O160)+('Wycena frontów MDF'!R160*'Wycena frontów MDF'!V160)),0)</f>
        <v>33.579000000000001</v>
      </c>
      <c r="Z160" s="230">
        <f t="shared" si="34"/>
        <v>0.57990799999999998</v>
      </c>
      <c r="AA160" s="230">
        <f t="shared" si="35"/>
        <v>0</v>
      </c>
      <c r="AB160" s="230">
        <f t="shared" si="36"/>
        <v>0</v>
      </c>
      <c r="AC160" s="230">
        <f t="shared" si="37"/>
        <v>0</v>
      </c>
      <c r="AD160" s="240">
        <f>IF(Wycena!$C$10="ALASKA z uchwytem",((15*'Wycena frontów MDF'!H160)+(15*'Wycena frontów MDF'!O160)+(15*'Wycena frontów MDF'!V160)),IF(Wycena!$C$10="Kanion z uchwytem",((15*'Wycena frontów MDF'!H160)+(15*'Wycena frontów MDF'!O160)+(15*'Wycena frontów MDF'!V160)),IF(Wycena!$C$10="Sparta z uchwytem",((15*'Wycena frontów MDF'!H160)+(15*'Wycena frontów MDF'!O160)+(15*'Wycena frontów MDF'!V160)),0)))</f>
        <v>0</v>
      </c>
      <c r="AE160" s="241">
        <f>IF(Wycena!$C$10="VEGAS",((50*H160)+(50*O160)+(50*V160)),0)</f>
        <v>0</v>
      </c>
      <c r="AF160" s="230">
        <v>0</v>
      </c>
      <c r="AG160" s="320">
        <f t="shared" si="38"/>
        <v>0</v>
      </c>
      <c r="AH160" s="320">
        <f t="shared" si="39"/>
        <v>0</v>
      </c>
      <c r="AI160" s="320">
        <f t="shared" si="40"/>
        <v>0</v>
      </c>
      <c r="AJ160" s="320">
        <f t="shared" si="41"/>
        <v>0</v>
      </c>
      <c r="AK160" s="320">
        <f t="shared" si="42"/>
        <v>0</v>
      </c>
      <c r="AL160" s="320">
        <f t="shared" si="43"/>
        <v>0</v>
      </c>
      <c r="AM160" s="320">
        <f t="shared" si="44"/>
        <v>0</v>
      </c>
      <c r="AN160" s="320">
        <f t="shared" si="45"/>
        <v>0</v>
      </c>
      <c r="AO160" s="320">
        <f t="shared" si="46"/>
        <v>0</v>
      </c>
      <c r="AS160" s="240">
        <f>IF(Wycena!$D$6=2,(AA160+AB160+AC160+AD160+AE160+AG160+AH160+AI160+AJ160+AK160+AL160+AM160+AN160+AO160),IF(Wycena!$D$6=3,(AA160+AB160+AC160+AD160+AF160+AG160+AH160+AI160+AJ160+AK160+AL160+AM160+AN160+AO160),0))</f>
        <v>0</v>
      </c>
      <c r="AT160" s="240">
        <f t="shared" si="32"/>
        <v>33.579000000000001</v>
      </c>
    </row>
    <row r="161" spans="2:46" ht="15.75" thickBot="1">
      <c r="B161" s="261" t="s">
        <v>916</v>
      </c>
      <c r="C161" s="323" t="s">
        <v>1239</v>
      </c>
      <c r="D161" s="336">
        <f t="shared" si="33"/>
        <v>19.187999999999999</v>
      </c>
      <c r="E161" s="325">
        <v>1</v>
      </c>
      <c r="F161" s="276">
        <v>403</v>
      </c>
      <c r="G161" s="276">
        <v>596</v>
      </c>
      <c r="H161" s="276">
        <v>1</v>
      </c>
      <c r="I161" s="234">
        <f>IF(C161="PEŁNY",VLOOKUP(Wycena!$C$10,Wycena!$AA$2:$AC$60,3,0),IF(C161="SZUFLADA",VLOOKUP(Wycena!$C$10,Wycena!$AA$63:$AC$121,3,0),0))</f>
        <v>0</v>
      </c>
      <c r="J161" s="322" t="s">
        <v>1238</v>
      </c>
      <c r="K161" s="302">
        <f t="shared" si="47"/>
        <v>16.7895</v>
      </c>
      <c r="L161" s="324">
        <v>2</v>
      </c>
      <c r="M161" s="276">
        <v>570</v>
      </c>
      <c r="N161" s="276">
        <v>596</v>
      </c>
      <c r="O161" s="276">
        <v>1</v>
      </c>
      <c r="P161" s="234">
        <f>IF(J161="PEŁNY",VLOOKUP(Wycena!$C$10,Wycena!$AA$2:$AC$60,3,0),IF(J161="SZUFLADA",VLOOKUP(Wycena!$C$10,Wycena!$AA$63:$AC$121,3,0),0))</f>
        <v>0</v>
      </c>
      <c r="Q161" s="337" t="s">
        <v>1244</v>
      </c>
      <c r="R161" s="280"/>
      <c r="S161" s="329"/>
      <c r="T161"/>
      <c r="U161"/>
      <c r="V161"/>
      <c r="W161" s="234">
        <f>IF(Q161="PEŁNY",VLOOKUP(Wycena!$C$10,Wycena!$AA$2:$AC$60,3,0),IF(Q161="SZUFLADA",VLOOKUP(Wycena!$C$10,Wycena!$AA$63:$AC$121,3,0),0))</f>
        <v>0</v>
      </c>
      <c r="X161" s="239">
        <f>IF(Wycena!$D$6&gt;1,(('Wycena frontów MDF'!D161*'Wycena frontów MDF'!H161)+('Wycena frontów MDF'!K161*'Wycena frontów MDF'!O161)+('Wycena frontów MDF'!R161*'Wycena frontów MDF'!V161)),0)</f>
        <v>35.977499999999999</v>
      </c>
      <c r="Z161" s="230">
        <f t="shared" si="34"/>
        <v>0.57990799999999998</v>
      </c>
      <c r="AA161" s="230">
        <f t="shared" si="35"/>
        <v>0</v>
      </c>
      <c r="AB161" s="230">
        <f t="shared" si="36"/>
        <v>0</v>
      </c>
      <c r="AC161" s="230">
        <f t="shared" si="37"/>
        <v>0</v>
      </c>
      <c r="AD161" s="240">
        <f>IF(Wycena!$C$10="ALASKA z uchwytem",((15*'Wycena frontów MDF'!H161)+(15*'Wycena frontów MDF'!O161)+(15*'Wycena frontów MDF'!V161)),IF(Wycena!$C$10="Kanion z uchwytem",((15*'Wycena frontów MDF'!H161)+(15*'Wycena frontów MDF'!O161)+(15*'Wycena frontów MDF'!V161)),IF(Wycena!$C$10="Sparta z uchwytem",((15*'Wycena frontów MDF'!H161)+(15*'Wycena frontów MDF'!O161)+(15*'Wycena frontów MDF'!V161)),0)))</f>
        <v>0</v>
      </c>
      <c r="AE161" s="241">
        <f>IF(Wycena!$C$10="VEGAS",((50*H161)+(50*O161)+(50*V161)),0)</f>
        <v>0</v>
      </c>
      <c r="AF161" s="230">
        <v>0</v>
      </c>
      <c r="AG161" s="320">
        <f t="shared" si="38"/>
        <v>0</v>
      </c>
      <c r="AH161" s="320">
        <f t="shared" si="39"/>
        <v>0</v>
      </c>
      <c r="AI161" s="320">
        <f t="shared" si="40"/>
        <v>0</v>
      </c>
      <c r="AJ161" s="320">
        <f t="shared" si="41"/>
        <v>0</v>
      </c>
      <c r="AK161" s="320">
        <f t="shared" si="42"/>
        <v>0</v>
      </c>
      <c r="AL161" s="320">
        <f t="shared" si="43"/>
        <v>0</v>
      </c>
      <c r="AM161" s="320">
        <f t="shared" si="44"/>
        <v>0</v>
      </c>
      <c r="AN161" s="320">
        <f t="shared" si="45"/>
        <v>0</v>
      </c>
      <c r="AO161" s="320">
        <f t="shared" si="46"/>
        <v>0</v>
      </c>
      <c r="AS161" s="240">
        <f>IF(Wycena!$D$6=2,(AA161+AB161+AC161+AD161+AE161+AG161+AH161+AI161+AJ161+AK161+AL161+AM161+AN161+AO161),IF(Wycena!$D$6=3,(AA161+AB161+AC161+AD161+AF161+AG161+AH161+AI161+AJ161+AK161+AL161+AM161+AN161+AO161),0))</f>
        <v>0</v>
      </c>
      <c r="AT161" s="240">
        <f t="shared" si="32"/>
        <v>35.977499999999999</v>
      </c>
    </row>
    <row r="162" spans="2:46" ht="15.75" thickBot="1">
      <c r="B162" s="261" t="s">
        <v>917</v>
      </c>
      <c r="C162" s="322" t="s">
        <v>1238</v>
      </c>
      <c r="D162" s="302">
        <f t="shared" si="33"/>
        <v>16.7895</v>
      </c>
      <c r="E162" s="324">
        <v>2</v>
      </c>
      <c r="F162" s="276">
        <v>403</v>
      </c>
      <c r="G162" s="276">
        <v>596</v>
      </c>
      <c r="H162" s="276">
        <v>1</v>
      </c>
      <c r="I162" s="234">
        <f>IF(C162="PEŁNY",VLOOKUP(Wycena!$C$10,Wycena!$AA$2:$AC$60,3,0),IF(C162="SZUFLADA",VLOOKUP(Wycena!$C$10,Wycena!$AA$63:$AC$121,3,0),0))</f>
        <v>0</v>
      </c>
      <c r="J162" s="323" t="s">
        <v>1239</v>
      </c>
      <c r="K162" s="336">
        <f t="shared" si="47"/>
        <v>19.187999999999999</v>
      </c>
      <c r="L162" s="325">
        <v>1</v>
      </c>
      <c r="M162" s="276">
        <v>284</v>
      </c>
      <c r="N162" s="276">
        <v>596</v>
      </c>
      <c r="O162" s="276">
        <v>2</v>
      </c>
      <c r="P162" s="234">
        <f>IF(J162="PEŁNY",VLOOKUP(Wycena!$C$10,Wycena!$AA$2:$AC$60,3,0),IF(J162="SZUFLADA",VLOOKUP(Wycena!$C$10,Wycena!$AA$63:$AC$121,3,0),0))</f>
        <v>0</v>
      </c>
      <c r="Q162" s="337" t="s">
        <v>1244</v>
      </c>
      <c r="R162" s="280"/>
      <c r="S162" s="329"/>
      <c r="T162"/>
      <c r="U162"/>
      <c r="V162"/>
      <c r="W162" s="234">
        <f>IF(Q162="PEŁNY",VLOOKUP(Wycena!$C$10,Wycena!$AA$2:$AC$60,3,0),IF(Q162="SZUFLADA",VLOOKUP(Wycena!$C$10,Wycena!$AA$63:$AC$121,3,0),0))</f>
        <v>0</v>
      </c>
      <c r="X162" s="239">
        <f>IF(Wycena!$D$6&gt;1,(('Wycena frontów MDF'!D162*'Wycena frontów MDF'!H162)+('Wycena frontów MDF'!K162*'Wycena frontów MDF'!O162)+('Wycena frontów MDF'!R162*'Wycena frontów MDF'!V162)),0)</f>
        <v>55.165499999999994</v>
      </c>
      <c r="Z162" s="230">
        <f t="shared" si="34"/>
        <v>0.57871600000000001</v>
      </c>
      <c r="AA162" s="230">
        <f t="shared" si="35"/>
        <v>0</v>
      </c>
      <c r="AB162" s="230">
        <f t="shared" si="36"/>
        <v>0</v>
      </c>
      <c r="AC162" s="230">
        <f t="shared" si="37"/>
        <v>0</v>
      </c>
      <c r="AD162" s="240">
        <f>IF(Wycena!$C$10="ALASKA z uchwytem",((15*'Wycena frontów MDF'!H162)+(15*'Wycena frontów MDF'!O162)+(15*'Wycena frontów MDF'!V162)),IF(Wycena!$C$10="Kanion z uchwytem",((15*'Wycena frontów MDF'!H162)+(15*'Wycena frontów MDF'!O162)+(15*'Wycena frontów MDF'!V162)),IF(Wycena!$C$10="Sparta z uchwytem",((15*'Wycena frontów MDF'!H162)+(15*'Wycena frontów MDF'!O162)+(15*'Wycena frontów MDF'!V162)),0)))</f>
        <v>0</v>
      </c>
      <c r="AE162" s="241">
        <f>IF(Wycena!$C$10="VEGAS",((50*H162)+(50*O162)+(50*V162)),0)</f>
        <v>0</v>
      </c>
      <c r="AF162" s="230">
        <v>0</v>
      </c>
      <c r="AG162" s="320">
        <f t="shared" si="38"/>
        <v>0</v>
      </c>
      <c r="AH162" s="320">
        <f t="shared" si="39"/>
        <v>0</v>
      </c>
      <c r="AI162" s="320">
        <f t="shared" si="40"/>
        <v>0</v>
      </c>
      <c r="AJ162" s="320">
        <f t="shared" si="41"/>
        <v>0</v>
      </c>
      <c r="AK162" s="320">
        <f t="shared" si="42"/>
        <v>0</v>
      </c>
      <c r="AL162" s="320">
        <f t="shared" si="43"/>
        <v>0</v>
      </c>
      <c r="AM162" s="320">
        <f t="shared" si="44"/>
        <v>0</v>
      </c>
      <c r="AN162" s="320">
        <f t="shared" si="45"/>
        <v>0</v>
      </c>
      <c r="AO162" s="320">
        <f t="shared" si="46"/>
        <v>0</v>
      </c>
      <c r="AS162" s="240">
        <f>IF(Wycena!$D$6=2,(AA162+AB162+AC162+AD162+AE162+AG162+AH162+AI162+AJ162+AK162+AL162+AM162+AN162+AO162),IF(Wycena!$D$6=3,(AA162+AB162+AC162+AD162+AF162+AG162+AH162+AI162+AJ162+AK162+AL162+AM162+AN162+AO162),0))</f>
        <v>0</v>
      </c>
      <c r="AT162" s="240">
        <f t="shared" si="32"/>
        <v>55.165499999999994</v>
      </c>
    </row>
    <row r="163" spans="2:46" ht="15.75" thickBot="1">
      <c r="B163" s="261" t="s">
        <v>918</v>
      </c>
      <c r="C163" s="323" t="s">
        <v>1239</v>
      </c>
      <c r="D163" s="336">
        <f t="shared" si="33"/>
        <v>19.187999999999999</v>
      </c>
      <c r="E163" s="325">
        <v>1</v>
      </c>
      <c r="F163" s="276">
        <v>403</v>
      </c>
      <c r="G163" s="276">
        <v>596</v>
      </c>
      <c r="H163" s="276">
        <v>1</v>
      </c>
      <c r="I163" s="234">
        <f>IF(C163="PEŁNY",VLOOKUP(Wycena!$C$10,Wycena!$AA$2:$AC$60,3,0),IF(C163="SZUFLADA",VLOOKUP(Wycena!$C$10,Wycena!$AA$63:$AC$121,3,0),0))</f>
        <v>0</v>
      </c>
      <c r="J163" s="323" t="s">
        <v>1239</v>
      </c>
      <c r="K163" s="336">
        <f t="shared" si="47"/>
        <v>19.187999999999999</v>
      </c>
      <c r="L163" s="325">
        <v>1</v>
      </c>
      <c r="M163" s="276">
        <v>284</v>
      </c>
      <c r="N163" s="276">
        <v>596</v>
      </c>
      <c r="O163" s="276">
        <v>2</v>
      </c>
      <c r="P163" s="234">
        <f>IF(J163="PEŁNY",VLOOKUP(Wycena!$C$10,Wycena!$AA$2:$AC$60,3,0),IF(J163="SZUFLADA",VLOOKUP(Wycena!$C$10,Wycena!$AA$63:$AC$121,3,0),0))</f>
        <v>0</v>
      </c>
      <c r="Q163" s="337" t="s">
        <v>1244</v>
      </c>
      <c r="R163" s="280"/>
      <c r="S163" s="329"/>
      <c r="T163"/>
      <c r="U163"/>
      <c r="V163"/>
      <c r="W163" s="234">
        <f>IF(Q163="PEŁNY",VLOOKUP(Wycena!$C$10,Wycena!$AA$2:$AC$60,3,0),IF(Q163="SZUFLADA",VLOOKUP(Wycena!$C$10,Wycena!$AA$63:$AC$121,3,0),0))</f>
        <v>0</v>
      </c>
      <c r="X163" s="239">
        <f>IF(Wycena!$D$6&gt;1,(('Wycena frontów MDF'!D163*'Wycena frontów MDF'!H163)+('Wycena frontów MDF'!K163*'Wycena frontów MDF'!O163)+('Wycena frontów MDF'!R163*'Wycena frontów MDF'!V163)),0)</f>
        <v>57.563999999999993</v>
      </c>
      <c r="Z163" s="230">
        <f t="shared" si="34"/>
        <v>0.57871600000000001</v>
      </c>
      <c r="AA163" s="230">
        <f t="shared" si="35"/>
        <v>0</v>
      </c>
      <c r="AB163" s="230">
        <f t="shared" si="36"/>
        <v>0</v>
      </c>
      <c r="AC163" s="230">
        <f t="shared" si="37"/>
        <v>0</v>
      </c>
      <c r="AD163" s="240">
        <f>IF(Wycena!$C$10="ALASKA z uchwytem",((15*'Wycena frontów MDF'!H163)+(15*'Wycena frontów MDF'!O163)+(15*'Wycena frontów MDF'!V163)),IF(Wycena!$C$10="Kanion z uchwytem",((15*'Wycena frontów MDF'!H163)+(15*'Wycena frontów MDF'!O163)+(15*'Wycena frontów MDF'!V163)),IF(Wycena!$C$10="Sparta z uchwytem",((15*'Wycena frontów MDF'!H163)+(15*'Wycena frontów MDF'!O163)+(15*'Wycena frontów MDF'!V163)),0)))</f>
        <v>0</v>
      </c>
      <c r="AE163" s="241">
        <f>IF(Wycena!$C$10="VEGAS",((50*H163)+(50*O163)+(50*V163)),0)</f>
        <v>0</v>
      </c>
      <c r="AF163" s="230">
        <v>0</v>
      </c>
      <c r="AG163" s="320">
        <f t="shared" si="38"/>
        <v>0</v>
      </c>
      <c r="AH163" s="320">
        <f t="shared" si="39"/>
        <v>0</v>
      </c>
      <c r="AI163" s="320">
        <f t="shared" si="40"/>
        <v>0</v>
      </c>
      <c r="AJ163" s="320">
        <f t="shared" si="41"/>
        <v>0</v>
      </c>
      <c r="AK163" s="320">
        <f t="shared" si="42"/>
        <v>0</v>
      </c>
      <c r="AL163" s="320">
        <f t="shared" si="43"/>
        <v>0</v>
      </c>
      <c r="AM163" s="320">
        <f t="shared" si="44"/>
        <v>0</v>
      </c>
      <c r="AN163" s="320">
        <f t="shared" si="45"/>
        <v>0</v>
      </c>
      <c r="AO163" s="320">
        <f t="shared" si="46"/>
        <v>0</v>
      </c>
      <c r="AS163" s="240">
        <f>IF(Wycena!$D$6=2,(AA163+AB163+AC163+AD163+AE163+AG163+AH163+AI163+AJ163+AK163+AL163+AM163+AN163+AO163),IF(Wycena!$D$6=3,(AA163+AB163+AC163+AD163+AF163+AG163+AH163+AI163+AJ163+AK163+AL163+AM163+AN163+AO163),0))</f>
        <v>0</v>
      </c>
      <c r="AT163" s="240">
        <f t="shared" si="32"/>
        <v>57.563999999999993</v>
      </c>
    </row>
    <row r="164" spans="2:46" ht="15.75" thickBot="1">
      <c r="B164" s="243" t="s">
        <v>118</v>
      </c>
      <c r="C164" s="322" t="s">
        <v>1238</v>
      </c>
      <c r="D164" s="302">
        <f t="shared" si="33"/>
        <v>16.7895</v>
      </c>
      <c r="E164" s="324">
        <v>2</v>
      </c>
      <c r="F164" s="272">
        <v>713</v>
      </c>
      <c r="G164" s="272">
        <v>596</v>
      </c>
      <c r="H164" s="271">
        <v>1</v>
      </c>
      <c r="I164" s="234">
        <f>IF(C164="PEŁNY",VLOOKUP(Wycena!$C$10,Wycena!$AA$2:$AC$60,3,0),IF(C164="SZUFLADA",VLOOKUP(Wycena!$C$10,Wycena!$AA$63:$AC$121,3,0),0))</f>
        <v>0</v>
      </c>
      <c r="J164" s="322" t="s">
        <v>1238</v>
      </c>
      <c r="K164" s="302">
        <f t="shared" si="47"/>
        <v>25.184249999999999</v>
      </c>
      <c r="L164" s="324">
        <v>3</v>
      </c>
      <c r="M164" s="276">
        <v>1242</v>
      </c>
      <c r="N164" s="276">
        <v>596</v>
      </c>
      <c r="O164" s="276">
        <v>1</v>
      </c>
      <c r="P164" s="234">
        <f>IF(J164="PEŁNY",VLOOKUP(Wycena!$C$10,Wycena!$AA$2:$AC$60,3,0),IF(J164="SZUFLADA",VLOOKUP(Wycena!$C$10,Wycena!$AA$63:$AC$121,3,0),0))</f>
        <v>0</v>
      </c>
      <c r="Q164" s="337" t="s">
        <v>1244</v>
      </c>
      <c r="R164" s="282"/>
      <c r="S164" s="330"/>
      <c r="T164" s="271"/>
      <c r="U164" s="271"/>
      <c r="V164" s="271"/>
      <c r="W164" s="234">
        <f>IF(Q164="PEŁNY",VLOOKUP(Wycena!$C$10,Wycena!$AA$2:$AC$60,3,0),IF(Q164="SZUFLADA",VLOOKUP(Wycena!$C$10,Wycena!$AA$63:$AC$121,3,0),0))</f>
        <v>0</v>
      </c>
      <c r="X164" s="239">
        <f>IF(Wycena!$D$6&gt;1,(('Wycena frontów MDF'!D164*'Wycena frontów MDF'!H164)+('Wycena frontów MDF'!K164*'Wycena frontów MDF'!O164)+('Wycena frontów MDF'!R164*'Wycena frontów MDF'!V164)),0)</f>
        <v>41.973749999999995</v>
      </c>
      <c r="Z164" s="230">
        <f t="shared" si="34"/>
        <v>1.1651799999999999</v>
      </c>
      <c r="AA164" s="230">
        <f t="shared" si="35"/>
        <v>0</v>
      </c>
      <c r="AB164" s="230">
        <f t="shared" si="36"/>
        <v>0</v>
      </c>
      <c r="AC164" s="230">
        <f t="shared" si="37"/>
        <v>29.609279999999998</v>
      </c>
      <c r="AD164" s="240">
        <f>IF(Wycena!$C$10="ALASKA z uchwytem",((15*'Wycena frontów MDF'!H164)+(15*'Wycena frontów MDF'!O164)+(15*'Wycena frontów MDF'!V164)),IF(Wycena!$C$10="Kanion z uchwytem",((15*'Wycena frontów MDF'!H164)+(15*'Wycena frontów MDF'!O164)+(15*'Wycena frontów MDF'!V164)),IF(Wycena!$C$10="Sparta z uchwytem",((15*'Wycena frontów MDF'!H164)+(15*'Wycena frontów MDF'!O164)+(15*'Wycena frontów MDF'!V164)),0)))</f>
        <v>0</v>
      </c>
      <c r="AE164" s="241">
        <f>IF(Wycena!$C$10="VEGAS",((50*H164)+(50*O164)+(50*V164)),0)</f>
        <v>0</v>
      </c>
      <c r="AF164" s="230">
        <v>0</v>
      </c>
      <c r="AG164" s="320">
        <f t="shared" si="38"/>
        <v>0</v>
      </c>
      <c r="AH164" s="320">
        <f t="shared" si="39"/>
        <v>0</v>
      </c>
      <c r="AI164" s="320">
        <f t="shared" si="40"/>
        <v>0</v>
      </c>
      <c r="AJ164" s="320">
        <f t="shared" si="41"/>
        <v>0</v>
      </c>
      <c r="AK164" s="320">
        <f t="shared" si="42"/>
        <v>0</v>
      </c>
      <c r="AL164" s="320">
        <f t="shared" si="43"/>
        <v>0</v>
      </c>
      <c r="AM164" s="320">
        <f t="shared" si="44"/>
        <v>0</v>
      </c>
      <c r="AN164" s="320">
        <f t="shared" si="45"/>
        <v>0</v>
      </c>
      <c r="AO164" s="320">
        <f t="shared" si="46"/>
        <v>0</v>
      </c>
      <c r="AS164" s="240">
        <f>IF(Wycena!$D$6=2,(AA164+AB164+AC164+AD164+AE164+AG164+AH164+AI164+AJ164+AK164+AL164+AM164+AN164+AO164),IF(Wycena!$D$6=3,(AA164+AB164+AC164+AD164+AF164+AG164+AH164+AI164+AJ164+AK164+AL164+AM164+AN164+AO164),0))</f>
        <v>0</v>
      </c>
      <c r="AT164" s="240">
        <f t="shared" si="32"/>
        <v>41.973749999999995</v>
      </c>
    </row>
    <row r="165" spans="2:46" ht="15.75" thickBot="1">
      <c r="B165" s="243" t="s">
        <v>119</v>
      </c>
      <c r="C165" s="322" t="s">
        <v>1238</v>
      </c>
      <c r="D165" s="302">
        <f t="shared" si="33"/>
        <v>16.7895</v>
      </c>
      <c r="E165" s="324">
        <v>2</v>
      </c>
      <c r="F165" s="272">
        <v>713</v>
      </c>
      <c r="G165" s="272">
        <v>296</v>
      </c>
      <c r="H165" s="271">
        <v>1</v>
      </c>
      <c r="I165" s="234">
        <f>IF(C165="PEŁNY",VLOOKUP(Wycena!$C$10,Wycena!$AA$2:$AC$60,3,0),IF(C165="SZUFLADA",VLOOKUP(Wycena!$C$10,Wycena!$AA$63:$AC$121,3,0),0))</f>
        <v>0</v>
      </c>
      <c r="J165" s="322" t="s">
        <v>1238</v>
      </c>
      <c r="K165" s="302">
        <f t="shared" si="47"/>
        <v>25.184249999999999</v>
      </c>
      <c r="L165" s="324">
        <v>3</v>
      </c>
      <c r="M165" s="276">
        <v>1442</v>
      </c>
      <c r="N165" s="276">
        <v>296</v>
      </c>
      <c r="O165" s="276">
        <v>1</v>
      </c>
      <c r="P165" s="234">
        <f>IF(J165="PEŁNY",VLOOKUP(Wycena!$C$10,Wycena!$AA$2:$AC$60,3,0),IF(J165="SZUFLADA",VLOOKUP(Wycena!$C$10,Wycena!$AA$63:$AC$121,3,0),0))</f>
        <v>0</v>
      </c>
      <c r="Q165" s="337" t="s">
        <v>1244</v>
      </c>
      <c r="R165" s="282"/>
      <c r="S165" s="330"/>
      <c r="T165" s="271"/>
      <c r="U165" s="271"/>
      <c r="V165" s="271"/>
      <c r="W165" s="234">
        <f>IF(Q165="PEŁNY",VLOOKUP(Wycena!$C$10,Wycena!$AA$2:$AC$60,3,0),IF(Q165="SZUFLADA",VLOOKUP(Wycena!$C$10,Wycena!$AA$63:$AC$121,3,0),0))</f>
        <v>0</v>
      </c>
      <c r="X165" s="239">
        <f>IF(Wycena!$D$6&gt;1,(('Wycena frontów MDF'!D165*'Wycena frontów MDF'!H165)+('Wycena frontów MDF'!K165*'Wycena frontów MDF'!O165)+('Wycena frontów MDF'!R165*'Wycena frontów MDF'!V165)),0)</f>
        <v>41.973749999999995</v>
      </c>
      <c r="Z165" s="230">
        <f t="shared" si="34"/>
        <v>0.63788</v>
      </c>
      <c r="AA165" s="230">
        <f t="shared" si="35"/>
        <v>0</v>
      </c>
      <c r="AB165" s="230">
        <f t="shared" si="36"/>
        <v>0</v>
      </c>
      <c r="AC165" s="230">
        <f t="shared" si="37"/>
        <v>17.07328</v>
      </c>
      <c r="AD165" s="240">
        <f>IF(Wycena!$C$10="ALASKA z uchwytem",((15*'Wycena frontów MDF'!H165)+(15*'Wycena frontów MDF'!O165)+(15*'Wycena frontów MDF'!V165)),IF(Wycena!$C$10="Kanion z uchwytem",((15*'Wycena frontów MDF'!H165)+(15*'Wycena frontów MDF'!O165)+(15*'Wycena frontów MDF'!V165)),IF(Wycena!$C$10="Sparta z uchwytem",((15*'Wycena frontów MDF'!H165)+(15*'Wycena frontów MDF'!O165)+(15*'Wycena frontów MDF'!V165)),0)))</f>
        <v>0</v>
      </c>
      <c r="AE165" s="241">
        <f>IF(Wycena!$C$10="VEGAS",((50*H165)+(50*O165)+(50*V165)),0)</f>
        <v>0</v>
      </c>
      <c r="AF165" s="230">
        <v>0</v>
      </c>
      <c r="AG165" s="320">
        <f t="shared" si="38"/>
        <v>0</v>
      </c>
      <c r="AH165" s="320">
        <f t="shared" si="39"/>
        <v>0</v>
      </c>
      <c r="AI165" s="320">
        <f t="shared" si="40"/>
        <v>0</v>
      </c>
      <c r="AJ165" s="320">
        <f t="shared" si="41"/>
        <v>0</v>
      </c>
      <c r="AK165" s="320">
        <f t="shared" si="42"/>
        <v>0</v>
      </c>
      <c r="AL165" s="320">
        <f t="shared" si="43"/>
        <v>0</v>
      </c>
      <c r="AM165" s="320">
        <f t="shared" si="44"/>
        <v>0</v>
      </c>
      <c r="AN165" s="320">
        <f t="shared" si="45"/>
        <v>0</v>
      </c>
      <c r="AO165" s="320">
        <f t="shared" si="46"/>
        <v>0</v>
      </c>
      <c r="AS165" s="240">
        <f>IF(Wycena!$D$6=2,(AA165+AB165+AC165+AD165+AE165+AG165+AH165+AI165+AJ165+AK165+AL165+AM165+AN165+AO165),IF(Wycena!$D$6=3,(AA165+AB165+AC165+AD165+AF165+AG165+AH165+AI165+AJ165+AK165+AL165+AM165+AN165+AO165),0))</f>
        <v>0</v>
      </c>
      <c r="AT165" s="240">
        <f t="shared" si="32"/>
        <v>41.973749999999995</v>
      </c>
    </row>
    <row r="166" spans="2:46" ht="15.75" thickBot="1">
      <c r="B166" s="262" t="s">
        <v>120</v>
      </c>
      <c r="C166" s="322" t="s">
        <v>1238</v>
      </c>
      <c r="D166" s="302">
        <f t="shared" si="33"/>
        <v>16.7895</v>
      </c>
      <c r="E166" s="324">
        <v>2</v>
      </c>
      <c r="F166" s="272">
        <v>713</v>
      </c>
      <c r="G166" s="272">
        <v>396</v>
      </c>
      <c r="H166" s="271">
        <v>1</v>
      </c>
      <c r="I166" s="234">
        <f>IF(C166="PEŁNY",VLOOKUP(Wycena!$C$10,Wycena!$AA$2:$AC$60,3,0),IF(C166="SZUFLADA",VLOOKUP(Wycena!$C$10,Wycena!$AA$63:$AC$121,3,0),0))</f>
        <v>0</v>
      </c>
      <c r="J166" s="322" t="s">
        <v>1238</v>
      </c>
      <c r="K166" s="302">
        <f t="shared" si="47"/>
        <v>25.184249999999999</v>
      </c>
      <c r="L166" s="324">
        <v>3</v>
      </c>
      <c r="M166" s="276">
        <v>1442</v>
      </c>
      <c r="N166" s="276">
        <v>396</v>
      </c>
      <c r="O166" s="276">
        <v>1</v>
      </c>
      <c r="P166" s="234">
        <f>IF(J166="PEŁNY",VLOOKUP(Wycena!$C$10,Wycena!$AA$2:$AC$60,3,0),IF(J166="SZUFLADA",VLOOKUP(Wycena!$C$10,Wycena!$AA$63:$AC$121,3,0),0))</f>
        <v>0</v>
      </c>
      <c r="Q166" s="337" t="s">
        <v>1244</v>
      </c>
      <c r="R166" s="274"/>
      <c r="S166" s="332"/>
      <c r="T166" s="274"/>
      <c r="U166" s="274"/>
      <c r="V166" s="274"/>
      <c r="W166" s="234">
        <f>IF(Q166="PEŁNY",VLOOKUP(Wycena!$C$10,Wycena!$AA$2:$AC$60,3,0),IF(Q166="SZUFLADA",VLOOKUP(Wycena!$C$10,Wycena!$AA$63:$AC$121,3,0),0))</f>
        <v>0</v>
      </c>
      <c r="X166" s="239">
        <f>IF(Wycena!$D$6&gt;1,(('Wycena frontów MDF'!D166*'Wycena frontów MDF'!H166)+('Wycena frontów MDF'!K166*'Wycena frontów MDF'!O166)+('Wycena frontów MDF'!R166*'Wycena frontów MDF'!V166)),0)</f>
        <v>41.973749999999995</v>
      </c>
      <c r="Z166" s="230">
        <f t="shared" si="34"/>
        <v>0.85338000000000003</v>
      </c>
      <c r="AA166" s="230">
        <f t="shared" si="35"/>
        <v>0</v>
      </c>
      <c r="AB166" s="230">
        <f t="shared" si="36"/>
        <v>0</v>
      </c>
      <c r="AC166" s="230">
        <f t="shared" si="37"/>
        <v>22.841279999999998</v>
      </c>
      <c r="AD166" s="240">
        <f>IF(Wycena!$C$10="ALASKA z uchwytem",((15*'Wycena frontów MDF'!H166)+(15*'Wycena frontów MDF'!O166)+(15*'Wycena frontów MDF'!V166)),IF(Wycena!$C$10="Kanion z uchwytem",((15*'Wycena frontów MDF'!H166)+(15*'Wycena frontów MDF'!O166)+(15*'Wycena frontów MDF'!V166)),IF(Wycena!$C$10="Sparta z uchwytem",((15*'Wycena frontów MDF'!H166)+(15*'Wycena frontów MDF'!O166)+(15*'Wycena frontów MDF'!V166)),0)))</f>
        <v>0</v>
      </c>
      <c r="AE166" s="241">
        <f>IF(Wycena!$C$10="VEGAS",((50*H166)+(50*O166)+(50*V166)),0)</f>
        <v>0</v>
      </c>
      <c r="AF166" s="230">
        <v>0</v>
      </c>
      <c r="AG166" s="320">
        <f t="shared" si="38"/>
        <v>0</v>
      </c>
      <c r="AH166" s="320">
        <f t="shared" si="39"/>
        <v>0</v>
      </c>
      <c r="AI166" s="320">
        <f t="shared" si="40"/>
        <v>0</v>
      </c>
      <c r="AJ166" s="320">
        <f t="shared" si="41"/>
        <v>0</v>
      </c>
      <c r="AK166" s="320">
        <f t="shared" si="42"/>
        <v>0</v>
      </c>
      <c r="AL166" s="320">
        <f t="shared" si="43"/>
        <v>0</v>
      </c>
      <c r="AM166" s="320">
        <f t="shared" si="44"/>
        <v>0</v>
      </c>
      <c r="AN166" s="320">
        <f t="shared" si="45"/>
        <v>0</v>
      </c>
      <c r="AO166" s="320">
        <f t="shared" si="46"/>
        <v>0</v>
      </c>
      <c r="AS166" s="240">
        <f>IF(Wycena!$D$6=2,(AA166+AB166+AC166+AD166+AE166+AG166+AH166+AI166+AJ166+AK166+AL166+AM166+AN166+AO166),IF(Wycena!$D$6=3,(AA166+AB166+AC166+AD166+AF166+AG166+AH166+AI166+AJ166+AK166+AL166+AM166+AN166+AO166),0))</f>
        <v>0</v>
      </c>
      <c r="AT166" s="240">
        <f t="shared" si="32"/>
        <v>41.973749999999995</v>
      </c>
    </row>
    <row r="167" spans="2:46" ht="15.75" thickBot="1">
      <c r="B167" s="243" t="s">
        <v>121</v>
      </c>
      <c r="C167" s="322" t="s">
        <v>1238</v>
      </c>
      <c r="D167" s="302">
        <f t="shared" si="33"/>
        <v>16.7895</v>
      </c>
      <c r="E167" s="324">
        <v>2</v>
      </c>
      <c r="F167" s="272">
        <v>713</v>
      </c>
      <c r="G167" s="272">
        <v>446</v>
      </c>
      <c r="H167" s="271">
        <v>1</v>
      </c>
      <c r="I167" s="234">
        <f>IF(C167="PEŁNY",VLOOKUP(Wycena!$C$10,Wycena!$AA$2:$AC$60,3,0),IF(C167="SZUFLADA",VLOOKUP(Wycena!$C$10,Wycena!$AA$63:$AC$121,3,0),0))</f>
        <v>0</v>
      </c>
      <c r="J167" s="322" t="s">
        <v>1238</v>
      </c>
      <c r="K167" s="302">
        <f t="shared" si="47"/>
        <v>25.184249999999999</v>
      </c>
      <c r="L167" s="324">
        <v>3</v>
      </c>
      <c r="M167" s="276">
        <v>1442</v>
      </c>
      <c r="N167" s="276">
        <v>446</v>
      </c>
      <c r="O167" s="276">
        <v>1</v>
      </c>
      <c r="P167" s="234">
        <f>IF(J167="PEŁNY",VLOOKUP(Wycena!$C$10,Wycena!$AA$2:$AC$60,3,0),IF(J167="SZUFLADA",VLOOKUP(Wycena!$C$10,Wycena!$AA$63:$AC$121,3,0),0))</f>
        <v>0</v>
      </c>
      <c r="Q167" s="337" t="s">
        <v>1244</v>
      </c>
      <c r="R167" s="282"/>
      <c r="S167" s="330"/>
      <c r="T167" s="271"/>
      <c r="U167" s="271"/>
      <c r="V167" s="271"/>
      <c r="W167" s="234">
        <f>IF(Q167="PEŁNY",VLOOKUP(Wycena!$C$10,Wycena!$AA$2:$AC$60,3,0),IF(Q167="SZUFLADA",VLOOKUP(Wycena!$C$10,Wycena!$AA$63:$AC$121,3,0),0))</f>
        <v>0</v>
      </c>
      <c r="X167" s="239">
        <f>IF(Wycena!$D$6&gt;1,(('Wycena frontów MDF'!D167*'Wycena frontów MDF'!H167)+('Wycena frontów MDF'!K167*'Wycena frontów MDF'!O167)+('Wycena frontów MDF'!R167*'Wycena frontów MDF'!V167)),0)</f>
        <v>41.973749999999995</v>
      </c>
      <c r="Z167" s="230">
        <f t="shared" si="34"/>
        <v>0.96113000000000004</v>
      </c>
      <c r="AA167" s="230">
        <f t="shared" si="35"/>
        <v>0</v>
      </c>
      <c r="AB167" s="230">
        <f t="shared" si="36"/>
        <v>0</v>
      </c>
      <c r="AC167" s="230">
        <f t="shared" si="37"/>
        <v>25.725280000000001</v>
      </c>
      <c r="AD167" s="240">
        <f>IF(Wycena!$C$10="ALASKA z uchwytem",((15*'Wycena frontów MDF'!H167)+(15*'Wycena frontów MDF'!O167)+(15*'Wycena frontów MDF'!V167)),IF(Wycena!$C$10="Kanion z uchwytem",((15*'Wycena frontów MDF'!H167)+(15*'Wycena frontów MDF'!O167)+(15*'Wycena frontów MDF'!V167)),IF(Wycena!$C$10="Sparta z uchwytem",((15*'Wycena frontów MDF'!H167)+(15*'Wycena frontów MDF'!O167)+(15*'Wycena frontów MDF'!V167)),0)))</f>
        <v>0</v>
      </c>
      <c r="AE167" s="241">
        <f>IF(Wycena!$C$10="VEGAS",((50*H167)+(50*O167)+(50*V167)),0)</f>
        <v>0</v>
      </c>
      <c r="AF167" s="230">
        <v>0</v>
      </c>
      <c r="AG167" s="320">
        <f t="shared" si="38"/>
        <v>0</v>
      </c>
      <c r="AH167" s="320">
        <f t="shared" si="39"/>
        <v>0</v>
      </c>
      <c r="AI167" s="320">
        <f t="shared" si="40"/>
        <v>0</v>
      </c>
      <c r="AJ167" s="320">
        <f t="shared" si="41"/>
        <v>0</v>
      </c>
      <c r="AK167" s="320">
        <f t="shared" si="42"/>
        <v>0</v>
      </c>
      <c r="AL167" s="320">
        <f t="shared" si="43"/>
        <v>0</v>
      </c>
      <c r="AM167" s="320">
        <f t="shared" si="44"/>
        <v>0</v>
      </c>
      <c r="AN167" s="320">
        <f t="shared" si="45"/>
        <v>0</v>
      </c>
      <c r="AO167" s="320">
        <f t="shared" si="46"/>
        <v>0</v>
      </c>
      <c r="AS167" s="240">
        <f>IF(Wycena!$D$6=2,(AA167+AB167+AC167+AD167+AE167+AG167+AH167+AI167+AJ167+AK167+AL167+AM167+AN167+AO167),IF(Wycena!$D$6=3,(AA167+AB167+AC167+AD167+AF167+AG167+AH167+AI167+AJ167+AK167+AL167+AM167+AN167+AO167),0))</f>
        <v>0</v>
      </c>
      <c r="AT167" s="240">
        <f t="shared" si="32"/>
        <v>41.973749999999995</v>
      </c>
    </row>
    <row r="168" spans="2:46" ht="15.75" thickBot="1">
      <c r="B168" s="263" t="s">
        <v>122</v>
      </c>
      <c r="C168" s="322" t="s">
        <v>1238</v>
      </c>
      <c r="D168" s="302">
        <f t="shared" si="33"/>
        <v>16.7895</v>
      </c>
      <c r="E168" s="324">
        <v>2</v>
      </c>
      <c r="F168" s="272">
        <v>713</v>
      </c>
      <c r="G168" s="272">
        <v>496</v>
      </c>
      <c r="H168" s="271">
        <v>1</v>
      </c>
      <c r="I168" s="234">
        <f>IF(C168="PEŁNY",VLOOKUP(Wycena!$C$10,Wycena!$AA$2:$AC$60,3,0),IF(C168="SZUFLADA",VLOOKUP(Wycena!$C$10,Wycena!$AA$63:$AC$121,3,0),0))</f>
        <v>0</v>
      </c>
      <c r="J168" s="322" t="s">
        <v>1238</v>
      </c>
      <c r="K168" s="302">
        <f t="shared" si="47"/>
        <v>25.184249999999999</v>
      </c>
      <c r="L168" s="324">
        <v>3</v>
      </c>
      <c r="M168" s="276">
        <v>1442</v>
      </c>
      <c r="N168" s="276">
        <v>496</v>
      </c>
      <c r="O168" s="276">
        <v>1</v>
      </c>
      <c r="P168" s="234">
        <f>IF(J168="PEŁNY",VLOOKUP(Wycena!$C$10,Wycena!$AA$2:$AC$60,3,0),IF(J168="SZUFLADA",VLOOKUP(Wycena!$C$10,Wycena!$AA$63:$AC$121,3,0),0))</f>
        <v>0</v>
      </c>
      <c r="Q168" s="337" t="s">
        <v>1244</v>
      </c>
      <c r="R168" s="274"/>
      <c r="S168" s="332"/>
      <c r="T168" s="274"/>
      <c r="U168" s="274"/>
      <c r="V168" s="274"/>
      <c r="W168" s="234">
        <f>IF(Q168="PEŁNY",VLOOKUP(Wycena!$C$10,Wycena!$AA$2:$AC$60,3,0),IF(Q168="SZUFLADA",VLOOKUP(Wycena!$C$10,Wycena!$AA$63:$AC$121,3,0),0))</f>
        <v>0</v>
      </c>
      <c r="X168" s="239">
        <f>IF(Wycena!$D$6&gt;1,(('Wycena frontów MDF'!D168*'Wycena frontów MDF'!H168)+('Wycena frontów MDF'!K168*'Wycena frontów MDF'!O168)+('Wycena frontów MDF'!R168*'Wycena frontów MDF'!V168)),0)</f>
        <v>41.973749999999995</v>
      </c>
      <c r="Z168" s="230">
        <f t="shared" si="34"/>
        <v>1.0688800000000001</v>
      </c>
      <c r="AA168" s="230">
        <f t="shared" si="35"/>
        <v>0</v>
      </c>
      <c r="AB168" s="230">
        <f t="shared" si="36"/>
        <v>0</v>
      </c>
      <c r="AC168" s="230">
        <f t="shared" si="37"/>
        <v>28.609279999999998</v>
      </c>
      <c r="AD168" s="240">
        <f>IF(Wycena!$C$10="ALASKA z uchwytem",((15*'Wycena frontów MDF'!H168)+(15*'Wycena frontów MDF'!O168)+(15*'Wycena frontów MDF'!V168)),IF(Wycena!$C$10="Kanion z uchwytem",((15*'Wycena frontów MDF'!H168)+(15*'Wycena frontów MDF'!O168)+(15*'Wycena frontów MDF'!V168)),IF(Wycena!$C$10="Sparta z uchwytem",((15*'Wycena frontów MDF'!H168)+(15*'Wycena frontów MDF'!O168)+(15*'Wycena frontów MDF'!V168)),0)))</f>
        <v>0</v>
      </c>
      <c r="AE168" s="241">
        <f>IF(Wycena!$C$10="VEGAS",((50*H168)+(50*O168)+(50*V168)),0)</f>
        <v>0</v>
      </c>
      <c r="AF168" s="230">
        <v>0</v>
      </c>
      <c r="AG168" s="320">
        <f t="shared" si="38"/>
        <v>0</v>
      </c>
      <c r="AH168" s="320">
        <f t="shared" si="39"/>
        <v>0</v>
      </c>
      <c r="AI168" s="320">
        <f t="shared" si="40"/>
        <v>0</v>
      </c>
      <c r="AJ168" s="320">
        <f t="shared" si="41"/>
        <v>0</v>
      </c>
      <c r="AK168" s="320">
        <f t="shared" si="42"/>
        <v>0</v>
      </c>
      <c r="AL168" s="320">
        <f t="shared" si="43"/>
        <v>0</v>
      </c>
      <c r="AM168" s="320">
        <f t="shared" si="44"/>
        <v>0</v>
      </c>
      <c r="AN168" s="320">
        <f t="shared" si="45"/>
        <v>0</v>
      </c>
      <c r="AO168" s="320">
        <f t="shared" si="46"/>
        <v>0</v>
      </c>
      <c r="AS168" s="240">
        <f>IF(Wycena!$D$6=2,(AA168+AB168+AC168+AD168+AE168+AG168+AH168+AI168+AJ168+AK168+AL168+AM168+AN168+AO168),IF(Wycena!$D$6=3,(AA168+AB168+AC168+AD168+AF168+AG168+AH168+AI168+AJ168+AK168+AL168+AM168+AN168+AO168),0))</f>
        <v>0</v>
      </c>
      <c r="AT168" s="240">
        <f t="shared" si="32"/>
        <v>41.973749999999995</v>
      </c>
    </row>
    <row r="169" spans="2:46" ht="15.75" thickBot="1">
      <c r="B169" s="243" t="s">
        <v>123</v>
      </c>
      <c r="C169" s="322" t="s">
        <v>1238</v>
      </c>
      <c r="D169" s="302">
        <f t="shared" si="33"/>
        <v>16.7895</v>
      </c>
      <c r="E169" s="324">
        <v>2</v>
      </c>
      <c r="F169" s="272">
        <v>713</v>
      </c>
      <c r="G169" s="272">
        <v>596</v>
      </c>
      <c r="H169" s="271">
        <v>1</v>
      </c>
      <c r="I169" s="234">
        <f>IF(C169="PEŁNY",VLOOKUP(Wycena!$C$10,Wycena!$AA$2:$AC$60,3,0),IF(C169="SZUFLADA",VLOOKUP(Wycena!$C$10,Wycena!$AA$63:$AC$121,3,0),0))</f>
        <v>0</v>
      </c>
      <c r="J169" s="322" t="s">
        <v>1238</v>
      </c>
      <c r="K169" s="302">
        <f t="shared" si="47"/>
        <v>25.184249999999999</v>
      </c>
      <c r="L169" s="324">
        <v>3</v>
      </c>
      <c r="M169" s="276">
        <v>1442</v>
      </c>
      <c r="N169" s="276">
        <v>596</v>
      </c>
      <c r="O169" s="276">
        <v>1</v>
      </c>
      <c r="P169" s="234">
        <f>IF(J169="PEŁNY",VLOOKUP(Wycena!$C$10,Wycena!$AA$2:$AC$60,3,0),IF(J169="SZUFLADA",VLOOKUP(Wycena!$C$10,Wycena!$AA$63:$AC$121,3,0),0))</f>
        <v>0</v>
      </c>
      <c r="Q169" s="337" t="s">
        <v>1244</v>
      </c>
      <c r="R169" s="282"/>
      <c r="S169" s="330"/>
      <c r="T169" s="271"/>
      <c r="U169" s="271"/>
      <c r="V169" s="271"/>
      <c r="W169" s="234">
        <f>IF(Q169="PEŁNY",VLOOKUP(Wycena!$C$10,Wycena!$AA$2:$AC$60,3,0),IF(Q169="SZUFLADA",VLOOKUP(Wycena!$C$10,Wycena!$AA$63:$AC$121,3,0),0))</f>
        <v>0</v>
      </c>
      <c r="X169" s="239">
        <f>IF(Wycena!$D$6&gt;1,(('Wycena frontów MDF'!D169*'Wycena frontów MDF'!H169)+('Wycena frontów MDF'!K169*'Wycena frontów MDF'!O169)+('Wycena frontów MDF'!R169*'Wycena frontów MDF'!V169)),0)</f>
        <v>41.973749999999995</v>
      </c>
      <c r="Z169" s="230">
        <f t="shared" si="34"/>
        <v>1.2843799999999999</v>
      </c>
      <c r="AA169" s="230">
        <f t="shared" si="35"/>
        <v>0</v>
      </c>
      <c r="AB169" s="230">
        <f t="shared" si="36"/>
        <v>0</v>
      </c>
      <c r="AC169" s="230">
        <f t="shared" si="37"/>
        <v>34.377279999999999</v>
      </c>
      <c r="AD169" s="240">
        <f>IF(Wycena!$C$10="ALASKA z uchwytem",((15*'Wycena frontów MDF'!H169)+(15*'Wycena frontów MDF'!O169)+(15*'Wycena frontów MDF'!V169)),IF(Wycena!$C$10="Kanion z uchwytem",((15*'Wycena frontów MDF'!H169)+(15*'Wycena frontów MDF'!O169)+(15*'Wycena frontów MDF'!V169)),IF(Wycena!$C$10="Sparta z uchwytem",((15*'Wycena frontów MDF'!H169)+(15*'Wycena frontów MDF'!O169)+(15*'Wycena frontów MDF'!V169)),0)))</f>
        <v>0</v>
      </c>
      <c r="AE169" s="241">
        <f>IF(Wycena!$C$10="VEGAS",((50*H169)+(50*O169)+(50*V169)),0)</f>
        <v>0</v>
      </c>
      <c r="AF169" s="230">
        <v>0</v>
      </c>
      <c r="AG169" s="320">
        <f t="shared" si="38"/>
        <v>0</v>
      </c>
      <c r="AH169" s="320">
        <f t="shared" si="39"/>
        <v>0</v>
      </c>
      <c r="AI169" s="320">
        <f t="shared" si="40"/>
        <v>0</v>
      </c>
      <c r="AJ169" s="320">
        <f t="shared" si="41"/>
        <v>0</v>
      </c>
      <c r="AK169" s="320">
        <f t="shared" si="42"/>
        <v>0</v>
      </c>
      <c r="AL169" s="320">
        <f t="shared" si="43"/>
        <v>0</v>
      </c>
      <c r="AM169" s="320">
        <f t="shared" si="44"/>
        <v>0</v>
      </c>
      <c r="AN169" s="320">
        <f t="shared" si="45"/>
        <v>0</v>
      </c>
      <c r="AO169" s="320">
        <f t="shared" si="46"/>
        <v>0</v>
      </c>
      <c r="AS169" s="240">
        <f>IF(Wycena!$D$6=2,(AA169+AB169+AC169+AD169+AE169+AG169+AH169+AI169+AJ169+AK169+AL169+AM169+AN169+AO169),IF(Wycena!$D$6=3,(AA169+AB169+AC169+AD169+AF169+AG169+AH169+AI169+AJ169+AK169+AL169+AM169+AN169+AO169),0))</f>
        <v>0</v>
      </c>
      <c r="AT169" s="240">
        <f t="shared" si="32"/>
        <v>41.973749999999995</v>
      </c>
    </row>
    <row r="170" spans="2:46" ht="15.75" thickBot="1">
      <c r="B170" s="243" t="s">
        <v>124</v>
      </c>
      <c r="C170" s="323" t="s">
        <v>1239</v>
      </c>
      <c r="D170" s="336">
        <f t="shared" si="33"/>
        <v>19.187999999999999</v>
      </c>
      <c r="E170" s="325">
        <v>1</v>
      </c>
      <c r="F170" s="278">
        <v>2158</v>
      </c>
      <c r="G170" s="278">
        <v>296</v>
      </c>
      <c r="H170" s="271">
        <v>1</v>
      </c>
      <c r="I170" s="234">
        <f>IF(C170="PEŁNY",VLOOKUP(Wycena!$C$10,Wycena!$AA$2:$AC$60,3,0),IF(C170="SZUFLADA",VLOOKUP(Wycena!$C$10,Wycena!$AA$63:$AC$121,3,0),0))</f>
        <v>0</v>
      </c>
      <c r="J170" s="337" t="s">
        <v>1244</v>
      </c>
      <c r="K170" s="337"/>
      <c r="L170" s="328"/>
      <c r="M170"/>
      <c r="N170"/>
      <c r="O170"/>
      <c r="P170" s="234">
        <f>IF(J170="PEŁNY",VLOOKUP(Wycena!$C$10,Wycena!$AA$2:$AC$60,3,0),IF(J170="SZUFLADA",VLOOKUP(Wycena!$C$10,Wycena!$AA$63:$AC$121,3,0),0))</f>
        <v>0</v>
      </c>
      <c r="Q170" s="337" t="s">
        <v>1244</v>
      </c>
      <c r="R170" s="280"/>
      <c r="S170" s="329"/>
      <c r="T170"/>
      <c r="U170"/>
      <c r="V170"/>
      <c r="W170" s="234">
        <f>IF(Q170="PEŁNY",VLOOKUP(Wycena!$C$10,Wycena!$AA$2:$AC$60,3,0),IF(Q170="SZUFLADA",VLOOKUP(Wycena!$C$10,Wycena!$AA$63:$AC$121,3,0),0))</f>
        <v>0</v>
      </c>
      <c r="X170" s="239">
        <f>IF(Wycena!$D$6&gt;1,(('Wycena frontów MDF'!D170*'Wycena frontów MDF'!H170)+('Wycena frontów MDF'!K170*'Wycena frontów MDF'!O170)+('Wycena frontów MDF'!R170*'Wycena frontów MDF'!V170)),0)</f>
        <v>19.187999999999999</v>
      </c>
      <c r="Z170" s="230">
        <f t="shared" si="34"/>
        <v>0.63876799999999989</v>
      </c>
      <c r="AA170" s="230">
        <f t="shared" si="35"/>
        <v>0</v>
      </c>
      <c r="AB170" s="230">
        <f t="shared" si="36"/>
        <v>25.550719999999998</v>
      </c>
      <c r="AC170" s="230">
        <f t="shared" si="37"/>
        <v>0</v>
      </c>
      <c r="AD170" s="240">
        <f>IF(Wycena!$C$10="ALASKA z uchwytem",((15*'Wycena frontów MDF'!H170)+(15*'Wycena frontów MDF'!O170)+(15*'Wycena frontów MDF'!V170)),IF(Wycena!$C$10="Kanion z uchwytem",((15*'Wycena frontów MDF'!H170)+(15*'Wycena frontów MDF'!O170)+(15*'Wycena frontów MDF'!V170)),IF(Wycena!$C$10="Sparta z uchwytem",((15*'Wycena frontów MDF'!H170)+(15*'Wycena frontów MDF'!O170)+(15*'Wycena frontów MDF'!V170)),0)))</f>
        <v>0</v>
      </c>
      <c r="AE170" s="241">
        <f>IF(Wycena!$C$10="VEGAS",((50*H170)+(50*O170)+(50*V170)),0)</f>
        <v>0</v>
      </c>
      <c r="AF170" s="230">
        <v>0</v>
      </c>
      <c r="AG170" s="320">
        <f t="shared" si="38"/>
        <v>0</v>
      </c>
      <c r="AH170" s="320">
        <f t="shared" si="39"/>
        <v>0</v>
      </c>
      <c r="AI170" s="320">
        <f t="shared" si="40"/>
        <v>0</v>
      </c>
      <c r="AJ170" s="320">
        <f t="shared" si="41"/>
        <v>0</v>
      </c>
      <c r="AK170" s="320">
        <f t="shared" si="42"/>
        <v>0</v>
      </c>
      <c r="AL170" s="320">
        <f t="shared" si="43"/>
        <v>0</v>
      </c>
      <c r="AM170" s="320">
        <f t="shared" si="44"/>
        <v>0</v>
      </c>
      <c r="AN170" s="320">
        <f t="shared" si="45"/>
        <v>0</v>
      </c>
      <c r="AO170" s="320">
        <f t="shared" si="46"/>
        <v>0</v>
      </c>
      <c r="AS170" s="240">
        <f>IF(Wycena!$D$6=2,(AA170+AB170+AC170+AD170+AE170+AG170+AH170+AI170+AJ170+AK170+AL170+AM170+AN170+AO170),IF(Wycena!$D$6=3,(AA170+AB170+AC170+AD170+AF170+AG170+AH170+AI170+AJ170+AK170+AL170+AM170+AN170+AO170),0))</f>
        <v>0</v>
      </c>
      <c r="AT170" s="240">
        <f t="shared" si="32"/>
        <v>19.187999999999999</v>
      </c>
    </row>
    <row r="171" spans="2:46" ht="15.75" thickBot="1">
      <c r="B171" s="243" t="s">
        <v>125</v>
      </c>
      <c r="C171" s="323" t="s">
        <v>1239</v>
      </c>
      <c r="D171" s="336">
        <f t="shared" si="33"/>
        <v>19.187999999999999</v>
      </c>
      <c r="E171" s="325">
        <v>1</v>
      </c>
      <c r="F171" s="278">
        <v>2158</v>
      </c>
      <c r="G171" s="278">
        <v>396</v>
      </c>
      <c r="H171" s="271">
        <v>1</v>
      </c>
      <c r="I171" s="234">
        <f>IF(C171="PEŁNY",VLOOKUP(Wycena!$C$10,Wycena!$AA$2:$AC$60,3,0),IF(C171="SZUFLADA",VLOOKUP(Wycena!$C$10,Wycena!$AA$63:$AC$121,3,0),0))</f>
        <v>0</v>
      </c>
      <c r="J171" s="337" t="s">
        <v>1244</v>
      </c>
      <c r="K171" s="337"/>
      <c r="L171" s="328"/>
      <c r="M171"/>
      <c r="N171"/>
      <c r="O171"/>
      <c r="P171" s="234">
        <f>IF(J171="PEŁNY",VLOOKUP(Wycena!$C$10,Wycena!$AA$2:$AC$60,3,0),IF(J171="SZUFLADA",VLOOKUP(Wycena!$C$10,Wycena!$AA$63:$AC$121,3,0),0))</f>
        <v>0</v>
      </c>
      <c r="Q171" s="337" t="s">
        <v>1244</v>
      </c>
      <c r="R171" s="280"/>
      <c r="S171" s="329"/>
      <c r="T171"/>
      <c r="U171"/>
      <c r="V171"/>
      <c r="W171" s="234">
        <f>IF(Q171="PEŁNY",VLOOKUP(Wycena!$C$10,Wycena!$AA$2:$AC$60,3,0),IF(Q171="SZUFLADA",VLOOKUP(Wycena!$C$10,Wycena!$AA$63:$AC$121,3,0),0))</f>
        <v>0</v>
      </c>
      <c r="X171" s="239">
        <f>IF(Wycena!$D$6&gt;1,(('Wycena frontów MDF'!D171*'Wycena frontów MDF'!H171)+('Wycena frontów MDF'!K171*'Wycena frontów MDF'!O171)+('Wycena frontów MDF'!R171*'Wycena frontów MDF'!V171)),0)</f>
        <v>19.187999999999999</v>
      </c>
      <c r="Z171" s="230">
        <f t="shared" si="34"/>
        <v>0.85456799999999999</v>
      </c>
      <c r="AA171" s="230">
        <f t="shared" si="35"/>
        <v>0</v>
      </c>
      <c r="AB171" s="230">
        <f t="shared" si="36"/>
        <v>34.182720000000003</v>
      </c>
      <c r="AC171" s="230">
        <f t="shared" si="37"/>
        <v>0</v>
      </c>
      <c r="AD171" s="240">
        <f>IF(Wycena!$C$10="ALASKA z uchwytem",((15*'Wycena frontów MDF'!H171)+(15*'Wycena frontów MDF'!O171)+(15*'Wycena frontów MDF'!V171)),IF(Wycena!$C$10="Kanion z uchwytem",((15*'Wycena frontów MDF'!H171)+(15*'Wycena frontów MDF'!O171)+(15*'Wycena frontów MDF'!V171)),IF(Wycena!$C$10="Sparta z uchwytem",((15*'Wycena frontów MDF'!H171)+(15*'Wycena frontów MDF'!O171)+(15*'Wycena frontów MDF'!V171)),0)))</f>
        <v>0</v>
      </c>
      <c r="AE171" s="241">
        <f>IF(Wycena!$C$10="VEGAS",((50*H171)+(50*O171)+(50*V171)),0)</f>
        <v>0</v>
      </c>
      <c r="AF171" s="230">
        <v>0</v>
      </c>
      <c r="AG171" s="320">
        <f t="shared" si="38"/>
        <v>0</v>
      </c>
      <c r="AH171" s="320">
        <f t="shared" si="39"/>
        <v>0</v>
      </c>
      <c r="AI171" s="320">
        <f t="shared" si="40"/>
        <v>0</v>
      </c>
      <c r="AJ171" s="320">
        <f t="shared" si="41"/>
        <v>0</v>
      </c>
      <c r="AK171" s="320">
        <f t="shared" si="42"/>
        <v>0</v>
      </c>
      <c r="AL171" s="320">
        <f t="shared" si="43"/>
        <v>0</v>
      </c>
      <c r="AM171" s="320">
        <f t="shared" si="44"/>
        <v>0</v>
      </c>
      <c r="AN171" s="320">
        <f t="shared" si="45"/>
        <v>0</v>
      </c>
      <c r="AO171" s="320">
        <f t="shared" si="46"/>
        <v>0</v>
      </c>
      <c r="AS171" s="240">
        <f>IF(Wycena!$D$6=2,(AA171+AB171+AC171+AD171+AE171+AG171+AH171+AI171+AJ171+AK171+AL171+AM171+AN171+AO171),IF(Wycena!$D$6=3,(AA171+AB171+AC171+AD171+AF171+AG171+AH171+AI171+AJ171+AK171+AL171+AM171+AN171+AO171),0))</f>
        <v>0</v>
      </c>
      <c r="AT171" s="240">
        <f t="shared" si="32"/>
        <v>19.187999999999999</v>
      </c>
    </row>
    <row r="172" spans="2:46" ht="15.75" thickBot="1">
      <c r="B172" s="243" t="s">
        <v>126</v>
      </c>
      <c r="C172" s="323" t="s">
        <v>1239</v>
      </c>
      <c r="D172" s="336">
        <f t="shared" si="33"/>
        <v>19.187999999999999</v>
      </c>
      <c r="E172" s="325">
        <v>1</v>
      </c>
      <c r="F172" s="278">
        <v>2158</v>
      </c>
      <c r="G172" s="278">
        <v>446</v>
      </c>
      <c r="H172" s="271">
        <v>1</v>
      </c>
      <c r="I172" s="234">
        <f>IF(C172="PEŁNY",VLOOKUP(Wycena!$C$10,Wycena!$AA$2:$AC$60,3,0),IF(C172="SZUFLADA",VLOOKUP(Wycena!$C$10,Wycena!$AA$63:$AC$121,3,0),0))</f>
        <v>0</v>
      </c>
      <c r="J172" s="337" t="s">
        <v>1244</v>
      </c>
      <c r="K172" s="337"/>
      <c r="L172" s="328"/>
      <c r="M172"/>
      <c r="N172"/>
      <c r="O172"/>
      <c r="P172" s="234">
        <f>IF(J172="PEŁNY",VLOOKUP(Wycena!$C$10,Wycena!$AA$2:$AC$60,3,0),IF(J172="SZUFLADA",VLOOKUP(Wycena!$C$10,Wycena!$AA$63:$AC$121,3,0),0))</f>
        <v>0</v>
      </c>
      <c r="Q172" s="337" t="s">
        <v>1244</v>
      </c>
      <c r="R172" s="280"/>
      <c r="S172" s="329"/>
      <c r="T172"/>
      <c r="U172"/>
      <c r="V172"/>
      <c r="W172" s="234">
        <f>IF(Q172="PEŁNY",VLOOKUP(Wycena!$C$10,Wycena!$AA$2:$AC$60,3,0),IF(Q172="SZUFLADA",VLOOKUP(Wycena!$C$10,Wycena!$AA$63:$AC$121,3,0),0))</f>
        <v>0</v>
      </c>
      <c r="X172" s="239">
        <f>IF(Wycena!$D$6&gt;1,(('Wycena frontów MDF'!D172*'Wycena frontów MDF'!H172)+('Wycena frontów MDF'!K172*'Wycena frontów MDF'!O172)+('Wycena frontów MDF'!R172*'Wycena frontów MDF'!V172)),0)</f>
        <v>19.187999999999999</v>
      </c>
      <c r="Z172" s="230">
        <f t="shared" si="34"/>
        <v>0.96246799999999999</v>
      </c>
      <c r="AA172" s="230">
        <f t="shared" si="35"/>
        <v>0</v>
      </c>
      <c r="AB172" s="230">
        <f t="shared" si="36"/>
        <v>38.498719999999999</v>
      </c>
      <c r="AC172" s="230">
        <f t="shared" si="37"/>
        <v>0</v>
      </c>
      <c r="AD172" s="240">
        <f>IF(Wycena!$C$10="ALASKA z uchwytem",((15*'Wycena frontów MDF'!H172)+(15*'Wycena frontów MDF'!O172)+(15*'Wycena frontów MDF'!V172)),IF(Wycena!$C$10="Kanion z uchwytem",((15*'Wycena frontów MDF'!H172)+(15*'Wycena frontów MDF'!O172)+(15*'Wycena frontów MDF'!V172)),IF(Wycena!$C$10="Sparta z uchwytem",((15*'Wycena frontów MDF'!H172)+(15*'Wycena frontów MDF'!O172)+(15*'Wycena frontów MDF'!V172)),0)))</f>
        <v>0</v>
      </c>
      <c r="AE172" s="241">
        <f>IF(Wycena!$C$10="VEGAS",((50*H172)+(50*O172)+(50*V172)),0)</f>
        <v>0</v>
      </c>
      <c r="AF172" s="230">
        <v>0</v>
      </c>
      <c r="AG172" s="320">
        <f t="shared" si="38"/>
        <v>0</v>
      </c>
      <c r="AH172" s="320">
        <f t="shared" si="39"/>
        <v>0</v>
      </c>
      <c r="AI172" s="320">
        <f t="shared" si="40"/>
        <v>0</v>
      </c>
      <c r="AJ172" s="320">
        <f t="shared" si="41"/>
        <v>0</v>
      </c>
      <c r="AK172" s="320">
        <f t="shared" si="42"/>
        <v>0</v>
      </c>
      <c r="AL172" s="320">
        <f t="shared" si="43"/>
        <v>0</v>
      </c>
      <c r="AM172" s="320">
        <f t="shared" si="44"/>
        <v>0</v>
      </c>
      <c r="AN172" s="320">
        <f t="shared" si="45"/>
        <v>0</v>
      </c>
      <c r="AO172" s="320">
        <f t="shared" si="46"/>
        <v>0</v>
      </c>
      <c r="AS172" s="240">
        <f>IF(Wycena!$D$6=2,(AA172+AB172+AC172+AD172+AE172+AG172+AH172+AI172+AJ172+AK172+AL172+AM172+AN172+AO172),IF(Wycena!$D$6=3,(AA172+AB172+AC172+AD172+AF172+AG172+AH172+AI172+AJ172+AK172+AL172+AM172+AN172+AO172),0))</f>
        <v>0</v>
      </c>
      <c r="AT172" s="240">
        <f t="shared" si="32"/>
        <v>19.187999999999999</v>
      </c>
    </row>
    <row r="173" spans="2:46" ht="15.75" thickBot="1">
      <c r="B173" s="243" t="s">
        <v>127</v>
      </c>
      <c r="C173" s="323" t="s">
        <v>1239</v>
      </c>
      <c r="D173" s="336">
        <f t="shared" si="33"/>
        <v>19.187999999999999</v>
      </c>
      <c r="E173" s="325">
        <v>1</v>
      </c>
      <c r="F173" s="278">
        <v>2158</v>
      </c>
      <c r="G173" s="278">
        <v>496</v>
      </c>
      <c r="H173" s="271">
        <v>1</v>
      </c>
      <c r="I173" s="234">
        <f>IF(C173="PEŁNY",VLOOKUP(Wycena!$C$10,Wycena!$AA$2:$AC$60,3,0),IF(C173="SZUFLADA",VLOOKUP(Wycena!$C$10,Wycena!$AA$63:$AC$121,3,0),0))</f>
        <v>0</v>
      </c>
      <c r="J173" s="337" t="s">
        <v>1244</v>
      </c>
      <c r="K173" s="337"/>
      <c r="L173" s="328"/>
      <c r="M173"/>
      <c r="N173"/>
      <c r="O173"/>
      <c r="P173" s="234">
        <f>IF(J173="PEŁNY",VLOOKUP(Wycena!$C$10,Wycena!$AA$2:$AC$60,3,0),IF(J173="SZUFLADA",VLOOKUP(Wycena!$C$10,Wycena!$AA$63:$AC$121,3,0),0))</f>
        <v>0</v>
      </c>
      <c r="Q173" s="337" t="s">
        <v>1244</v>
      </c>
      <c r="R173" s="280"/>
      <c r="S173" s="329"/>
      <c r="T173"/>
      <c r="U173"/>
      <c r="V173"/>
      <c r="W173" s="234">
        <f>IF(Q173="PEŁNY",VLOOKUP(Wycena!$C$10,Wycena!$AA$2:$AC$60,3,0),IF(Q173="SZUFLADA",VLOOKUP(Wycena!$C$10,Wycena!$AA$63:$AC$121,3,0),0))</f>
        <v>0</v>
      </c>
      <c r="X173" s="239">
        <f>IF(Wycena!$D$6&gt;1,(('Wycena frontów MDF'!D173*'Wycena frontów MDF'!H173)+('Wycena frontów MDF'!K173*'Wycena frontów MDF'!O173)+('Wycena frontów MDF'!R173*'Wycena frontów MDF'!V173)),0)</f>
        <v>19.187999999999999</v>
      </c>
      <c r="Z173" s="230">
        <f t="shared" si="34"/>
        <v>1.070368</v>
      </c>
      <c r="AA173" s="230">
        <f t="shared" si="35"/>
        <v>0</v>
      </c>
      <c r="AB173" s="230">
        <f t="shared" si="36"/>
        <v>42.814720000000001</v>
      </c>
      <c r="AC173" s="230">
        <f t="shared" si="37"/>
        <v>0</v>
      </c>
      <c r="AD173" s="240">
        <f>IF(Wycena!$C$10="ALASKA z uchwytem",((15*'Wycena frontów MDF'!H173)+(15*'Wycena frontów MDF'!O173)+(15*'Wycena frontów MDF'!V173)),IF(Wycena!$C$10="Kanion z uchwytem",((15*'Wycena frontów MDF'!H173)+(15*'Wycena frontów MDF'!O173)+(15*'Wycena frontów MDF'!V173)),IF(Wycena!$C$10="Sparta z uchwytem",((15*'Wycena frontów MDF'!H173)+(15*'Wycena frontów MDF'!O173)+(15*'Wycena frontów MDF'!V173)),0)))</f>
        <v>0</v>
      </c>
      <c r="AE173" s="241">
        <f>IF(Wycena!$C$10="VEGAS",((50*H173)+(50*O173)+(50*V173)),0)</f>
        <v>0</v>
      </c>
      <c r="AF173" s="230">
        <v>0</v>
      </c>
      <c r="AG173" s="320">
        <f t="shared" si="38"/>
        <v>0</v>
      </c>
      <c r="AH173" s="320">
        <f t="shared" si="39"/>
        <v>0</v>
      </c>
      <c r="AI173" s="320">
        <f t="shared" si="40"/>
        <v>0</v>
      </c>
      <c r="AJ173" s="320">
        <f t="shared" si="41"/>
        <v>0</v>
      </c>
      <c r="AK173" s="320">
        <f t="shared" si="42"/>
        <v>0</v>
      </c>
      <c r="AL173" s="320">
        <f t="shared" si="43"/>
        <v>0</v>
      </c>
      <c r="AM173" s="320">
        <f t="shared" si="44"/>
        <v>0</v>
      </c>
      <c r="AN173" s="320">
        <f t="shared" si="45"/>
        <v>0</v>
      </c>
      <c r="AO173" s="320">
        <f t="shared" si="46"/>
        <v>0</v>
      </c>
      <c r="AS173" s="240">
        <f>IF(Wycena!$D$6=2,(AA173+AB173+AC173+AD173+AE173+AG173+AH173+AI173+AJ173+AK173+AL173+AM173+AN173+AO173),IF(Wycena!$D$6=3,(AA173+AB173+AC173+AD173+AF173+AG173+AH173+AI173+AJ173+AK173+AL173+AM173+AN173+AO173),0))</f>
        <v>0</v>
      </c>
      <c r="AT173" s="240">
        <f t="shared" si="32"/>
        <v>19.187999999999999</v>
      </c>
    </row>
    <row r="174" spans="2:46" ht="15.75" thickBot="1">
      <c r="B174" s="243" t="s">
        <v>128</v>
      </c>
      <c r="C174" s="323" t="s">
        <v>1239</v>
      </c>
      <c r="D174" s="336">
        <f t="shared" si="33"/>
        <v>19.187999999999999</v>
      </c>
      <c r="E174" s="325">
        <v>1</v>
      </c>
      <c r="F174" s="278">
        <v>2158</v>
      </c>
      <c r="G174" s="278">
        <v>596</v>
      </c>
      <c r="H174" s="271">
        <v>1</v>
      </c>
      <c r="I174" s="234">
        <f>IF(C174="PEŁNY",VLOOKUP(Wycena!$C$10,Wycena!$AA$2:$AC$60,3,0),IF(C174="SZUFLADA",VLOOKUP(Wycena!$C$10,Wycena!$AA$63:$AC$121,3,0),0))</f>
        <v>0</v>
      </c>
      <c r="J174" s="337" t="s">
        <v>1244</v>
      </c>
      <c r="K174" s="337"/>
      <c r="L174" s="328"/>
      <c r="M174"/>
      <c r="N174"/>
      <c r="O174"/>
      <c r="P174" s="234">
        <f>IF(J174="PEŁNY",VLOOKUP(Wycena!$C$10,Wycena!$AA$2:$AC$60,3,0),IF(J174="SZUFLADA",VLOOKUP(Wycena!$C$10,Wycena!$AA$63:$AC$121,3,0),0))</f>
        <v>0</v>
      </c>
      <c r="Q174" s="337" t="s">
        <v>1244</v>
      </c>
      <c r="R174" s="280"/>
      <c r="S174" s="329"/>
      <c r="T174"/>
      <c r="U174"/>
      <c r="V174"/>
      <c r="W174" s="234">
        <f>IF(Q174="PEŁNY",VLOOKUP(Wycena!$C$10,Wycena!$AA$2:$AC$60,3,0),IF(Q174="SZUFLADA",VLOOKUP(Wycena!$C$10,Wycena!$AA$63:$AC$121,3,0),0))</f>
        <v>0</v>
      </c>
      <c r="X174" s="239">
        <f>IF(Wycena!$D$6&gt;1,(('Wycena frontów MDF'!D174*'Wycena frontów MDF'!H174)+('Wycena frontów MDF'!K174*'Wycena frontów MDF'!O174)+('Wycena frontów MDF'!R174*'Wycena frontów MDF'!V174)),0)</f>
        <v>19.187999999999999</v>
      </c>
      <c r="Z174" s="230">
        <f t="shared" si="34"/>
        <v>1.286168</v>
      </c>
      <c r="AA174" s="230">
        <f t="shared" si="35"/>
        <v>0</v>
      </c>
      <c r="AB174" s="230">
        <f t="shared" si="36"/>
        <v>51.446719999999999</v>
      </c>
      <c r="AC174" s="230">
        <f t="shared" si="37"/>
        <v>0</v>
      </c>
      <c r="AD174" s="240">
        <f>IF(Wycena!$C$10="ALASKA z uchwytem",((15*'Wycena frontów MDF'!H174)+(15*'Wycena frontów MDF'!O174)+(15*'Wycena frontów MDF'!V174)),IF(Wycena!$C$10="Kanion z uchwytem",((15*'Wycena frontów MDF'!H174)+(15*'Wycena frontów MDF'!O174)+(15*'Wycena frontów MDF'!V174)),IF(Wycena!$C$10="Sparta z uchwytem",((15*'Wycena frontów MDF'!H174)+(15*'Wycena frontów MDF'!O174)+(15*'Wycena frontów MDF'!V174)),0)))</f>
        <v>0</v>
      </c>
      <c r="AE174" s="241">
        <f>IF(Wycena!$C$10="VEGAS",((50*H174)+(50*O174)+(50*V174)),0)</f>
        <v>0</v>
      </c>
      <c r="AF174" s="230">
        <v>0</v>
      </c>
      <c r="AG174" s="320">
        <f t="shared" si="38"/>
        <v>0</v>
      </c>
      <c r="AH174" s="320">
        <f t="shared" si="39"/>
        <v>0</v>
      </c>
      <c r="AI174" s="320">
        <f t="shared" si="40"/>
        <v>0</v>
      </c>
      <c r="AJ174" s="320">
        <f t="shared" si="41"/>
        <v>0</v>
      </c>
      <c r="AK174" s="320">
        <f t="shared" si="42"/>
        <v>0</v>
      </c>
      <c r="AL174" s="320">
        <f t="shared" si="43"/>
        <v>0</v>
      </c>
      <c r="AM174" s="320">
        <f t="shared" si="44"/>
        <v>0</v>
      </c>
      <c r="AN174" s="320">
        <f t="shared" si="45"/>
        <v>0</v>
      </c>
      <c r="AO174" s="320">
        <f t="shared" si="46"/>
        <v>0</v>
      </c>
      <c r="AS174" s="240">
        <f>IF(Wycena!$D$6=2,(AA174+AB174+AC174+AD174+AE174+AG174+AH174+AI174+AJ174+AK174+AL174+AM174+AN174+AO174),IF(Wycena!$D$6=3,(AA174+AB174+AC174+AD174+AF174+AG174+AH174+AI174+AJ174+AK174+AL174+AM174+AN174+AO174),0))</f>
        <v>0</v>
      </c>
      <c r="AT174" s="240">
        <f t="shared" si="32"/>
        <v>19.187999999999999</v>
      </c>
    </row>
    <row r="175" spans="2:46" ht="15.75" thickBot="1">
      <c r="B175" s="243" t="s">
        <v>129</v>
      </c>
      <c r="C175" s="322" t="s">
        <v>1238</v>
      </c>
      <c r="D175" s="302">
        <f t="shared" si="33"/>
        <v>41.973750000000003</v>
      </c>
      <c r="E175" s="324">
        <v>5</v>
      </c>
      <c r="F175" s="278">
        <v>2158</v>
      </c>
      <c r="G175" s="278">
        <v>296</v>
      </c>
      <c r="H175" s="271">
        <v>1</v>
      </c>
      <c r="I175" s="234">
        <f>IF(C175="PEŁNY",VLOOKUP(Wycena!$C$10,Wycena!$AA$2:$AC$60,3,0),IF(C175="SZUFLADA",VLOOKUP(Wycena!$C$10,Wycena!$AA$63:$AC$121,3,0),0))</f>
        <v>0</v>
      </c>
      <c r="J175" s="337" t="s">
        <v>1244</v>
      </c>
      <c r="K175" s="337"/>
      <c r="L175" s="328"/>
      <c r="M175"/>
      <c r="N175"/>
      <c r="O175"/>
      <c r="P175" s="234">
        <f>IF(J175="PEŁNY",VLOOKUP(Wycena!$C$10,Wycena!$AA$2:$AC$60,3,0),IF(J175="SZUFLADA",VLOOKUP(Wycena!$C$10,Wycena!$AA$63:$AC$121,3,0),0))</f>
        <v>0</v>
      </c>
      <c r="Q175" s="337" t="s">
        <v>1244</v>
      </c>
      <c r="R175" s="280"/>
      <c r="S175" s="329"/>
      <c r="T175"/>
      <c r="U175"/>
      <c r="V175"/>
      <c r="W175" s="234">
        <f>IF(Q175="PEŁNY",VLOOKUP(Wycena!$C$10,Wycena!$AA$2:$AC$60,3,0),IF(Q175="SZUFLADA",VLOOKUP(Wycena!$C$10,Wycena!$AA$63:$AC$121,3,0),0))</f>
        <v>0</v>
      </c>
      <c r="X175" s="239">
        <f>IF(Wycena!$D$6&gt;1,(('Wycena frontów MDF'!D175*'Wycena frontów MDF'!H175)+('Wycena frontów MDF'!K175*'Wycena frontów MDF'!O175)+('Wycena frontów MDF'!R175*'Wycena frontów MDF'!V175)),0)</f>
        <v>41.973750000000003</v>
      </c>
      <c r="Z175" s="230">
        <f t="shared" si="34"/>
        <v>0.63876799999999989</v>
      </c>
      <c r="AA175" s="230">
        <f t="shared" si="35"/>
        <v>0</v>
      </c>
      <c r="AB175" s="230">
        <f t="shared" si="36"/>
        <v>25.550719999999998</v>
      </c>
      <c r="AC175" s="230">
        <f t="shared" si="37"/>
        <v>0</v>
      </c>
      <c r="AD175" s="240">
        <f>IF(Wycena!$C$10="ALASKA z uchwytem",((15*'Wycena frontów MDF'!H175)+(15*'Wycena frontów MDF'!O175)+(15*'Wycena frontów MDF'!V175)),IF(Wycena!$C$10="Kanion z uchwytem",((15*'Wycena frontów MDF'!H175)+(15*'Wycena frontów MDF'!O175)+(15*'Wycena frontów MDF'!V175)),IF(Wycena!$C$10="Sparta z uchwytem",((15*'Wycena frontów MDF'!H175)+(15*'Wycena frontów MDF'!O175)+(15*'Wycena frontów MDF'!V175)),0)))</f>
        <v>0</v>
      </c>
      <c r="AE175" s="241">
        <f>IF(Wycena!$C$10="VEGAS",((50*H175)+(50*O175)+(50*V175)),0)</f>
        <v>0</v>
      </c>
      <c r="AF175" s="230">
        <v>0</v>
      </c>
      <c r="AG175" s="320">
        <f t="shared" si="38"/>
        <v>0</v>
      </c>
      <c r="AH175" s="320">
        <f t="shared" si="39"/>
        <v>0</v>
      </c>
      <c r="AI175" s="320">
        <f t="shared" si="40"/>
        <v>0</v>
      </c>
      <c r="AJ175" s="320">
        <f t="shared" si="41"/>
        <v>0</v>
      </c>
      <c r="AK175" s="320">
        <f t="shared" si="42"/>
        <v>0</v>
      </c>
      <c r="AL175" s="320">
        <f t="shared" si="43"/>
        <v>0</v>
      </c>
      <c r="AM175" s="320">
        <f t="shared" si="44"/>
        <v>0</v>
      </c>
      <c r="AN175" s="320">
        <f t="shared" si="45"/>
        <v>0</v>
      </c>
      <c r="AO175" s="320">
        <f t="shared" si="46"/>
        <v>0</v>
      </c>
      <c r="AS175" s="240">
        <f>IF(Wycena!$D$6=2,(AA175+AB175+AC175+AD175+AE175+AG175+AH175+AI175+AJ175+AK175+AL175+AM175+AN175+AO175),IF(Wycena!$D$6=3,(AA175+AB175+AC175+AD175+AF175+AG175+AH175+AI175+AJ175+AK175+AL175+AM175+AN175+AO175),0))</f>
        <v>0</v>
      </c>
      <c r="AT175" s="240">
        <f t="shared" si="32"/>
        <v>41.973750000000003</v>
      </c>
    </row>
    <row r="176" spans="2:46" ht="15.75" thickBot="1">
      <c r="B176" s="243" t="s">
        <v>130</v>
      </c>
      <c r="C176" s="322" t="s">
        <v>1238</v>
      </c>
      <c r="D176" s="302">
        <f t="shared" si="33"/>
        <v>41.973750000000003</v>
      </c>
      <c r="E176" s="324">
        <v>5</v>
      </c>
      <c r="F176" s="278">
        <v>2158</v>
      </c>
      <c r="G176" s="278">
        <v>396</v>
      </c>
      <c r="H176" s="271">
        <v>1</v>
      </c>
      <c r="I176" s="234">
        <f>IF(C176="PEŁNY",VLOOKUP(Wycena!$C$10,Wycena!$AA$2:$AC$60,3,0),IF(C176="SZUFLADA",VLOOKUP(Wycena!$C$10,Wycena!$AA$63:$AC$121,3,0),0))</f>
        <v>0</v>
      </c>
      <c r="J176" s="337" t="s">
        <v>1244</v>
      </c>
      <c r="K176" s="337"/>
      <c r="L176" s="328"/>
      <c r="M176"/>
      <c r="N176"/>
      <c r="O176"/>
      <c r="P176" s="234">
        <f>IF(J176="PEŁNY",VLOOKUP(Wycena!$C$10,Wycena!$AA$2:$AC$60,3,0),IF(J176="SZUFLADA",VLOOKUP(Wycena!$C$10,Wycena!$AA$63:$AC$121,3,0),0))</f>
        <v>0</v>
      </c>
      <c r="Q176" s="337" t="s">
        <v>1244</v>
      </c>
      <c r="R176" s="280"/>
      <c r="S176" s="329"/>
      <c r="T176"/>
      <c r="U176"/>
      <c r="V176"/>
      <c r="W176" s="234">
        <f>IF(Q176="PEŁNY",VLOOKUP(Wycena!$C$10,Wycena!$AA$2:$AC$60,3,0),IF(Q176="SZUFLADA",VLOOKUP(Wycena!$C$10,Wycena!$AA$63:$AC$121,3,0),0))</f>
        <v>0</v>
      </c>
      <c r="X176" s="239">
        <f>IF(Wycena!$D$6&gt;1,(('Wycena frontów MDF'!D176*'Wycena frontów MDF'!H176)+('Wycena frontów MDF'!K176*'Wycena frontów MDF'!O176)+('Wycena frontów MDF'!R176*'Wycena frontów MDF'!V176)),0)</f>
        <v>41.973750000000003</v>
      </c>
      <c r="Z176" s="230">
        <f t="shared" si="34"/>
        <v>0.85456799999999999</v>
      </c>
      <c r="AA176" s="230">
        <f t="shared" si="35"/>
        <v>0</v>
      </c>
      <c r="AB176" s="230">
        <f t="shared" si="36"/>
        <v>34.182720000000003</v>
      </c>
      <c r="AC176" s="230">
        <f t="shared" si="37"/>
        <v>0</v>
      </c>
      <c r="AD176" s="240">
        <f>IF(Wycena!$C$10="ALASKA z uchwytem",((15*'Wycena frontów MDF'!H176)+(15*'Wycena frontów MDF'!O176)+(15*'Wycena frontów MDF'!V176)),IF(Wycena!$C$10="Kanion z uchwytem",((15*'Wycena frontów MDF'!H176)+(15*'Wycena frontów MDF'!O176)+(15*'Wycena frontów MDF'!V176)),IF(Wycena!$C$10="Sparta z uchwytem",((15*'Wycena frontów MDF'!H176)+(15*'Wycena frontów MDF'!O176)+(15*'Wycena frontów MDF'!V176)),0)))</f>
        <v>0</v>
      </c>
      <c r="AE176" s="241">
        <f>IF(Wycena!$C$10="VEGAS",((50*H176)+(50*O176)+(50*V176)),0)</f>
        <v>0</v>
      </c>
      <c r="AF176" s="230">
        <v>0</v>
      </c>
      <c r="AG176" s="320">
        <f t="shared" si="38"/>
        <v>0</v>
      </c>
      <c r="AH176" s="320">
        <f t="shared" si="39"/>
        <v>0</v>
      </c>
      <c r="AI176" s="320">
        <f t="shared" si="40"/>
        <v>0</v>
      </c>
      <c r="AJ176" s="320">
        <f t="shared" si="41"/>
        <v>0</v>
      </c>
      <c r="AK176" s="320">
        <f t="shared" si="42"/>
        <v>0</v>
      </c>
      <c r="AL176" s="320">
        <f t="shared" si="43"/>
        <v>0</v>
      </c>
      <c r="AM176" s="320">
        <f t="shared" si="44"/>
        <v>0</v>
      </c>
      <c r="AN176" s="320">
        <f t="shared" si="45"/>
        <v>0</v>
      </c>
      <c r="AO176" s="320">
        <f t="shared" si="46"/>
        <v>0</v>
      </c>
      <c r="AS176" s="240">
        <f>IF(Wycena!$D$6=2,(AA176+AB176+AC176+AD176+AE176+AG176+AH176+AI176+AJ176+AK176+AL176+AM176+AN176+AO176),IF(Wycena!$D$6=3,(AA176+AB176+AC176+AD176+AF176+AG176+AH176+AI176+AJ176+AK176+AL176+AM176+AN176+AO176),0))</f>
        <v>0</v>
      </c>
      <c r="AT176" s="240">
        <f t="shared" si="32"/>
        <v>41.973750000000003</v>
      </c>
    </row>
    <row r="177" spans="2:46" ht="15.75" thickBot="1">
      <c r="B177" s="243" t="s">
        <v>131</v>
      </c>
      <c r="C177" s="322" t="s">
        <v>1238</v>
      </c>
      <c r="D177" s="302">
        <f t="shared" si="33"/>
        <v>41.973750000000003</v>
      </c>
      <c r="E177" s="324">
        <v>5</v>
      </c>
      <c r="F177" s="278">
        <v>2158</v>
      </c>
      <c r="G177" s="278">
        <v>446</v>
      </c>
      <c r="H177" s="271">
        <v>1</v>
      </c>
      <c r="I177" s="234">
        <f>IF(C177="PEŁNY",VLOOKUP(Wycena!$C$10,Wycena!$AA$2:$AC$60,3,0),IF(C177="SZUFLADA",VLOOKUP(Wycena!$C$10,Wycena!$AA$63:$AC$121,3,0),0))</f>
        <v>0</v>
      </c>
      <c r="J177" s="337" t="s">
        <v>1244</v>
      </c>
      <c r="K177" s="337"/>
      <c r="L177" s="328"/>
      <c r="M177"/>
      <c r="N177"/>
      <c r="O177"/>
      <c r="P177" s="234">
        <f>IF(J177="PEŁNY",VLOOKUP(Wycena!$C$10,Wycena!$AA$2:$AC$60,3,0),IF(J177="SZUFLADA",VLOOKUP(Wycena!$C$10,Wycena!$AA$63:$AC$121,3,0),0))</f>
        <v>0</v>
      </c>
      <c r="Q177" s="337" t="s">
        <v>1244</v>
      </c>
      <c r="R177" s="280"/>
      <c r="S177" s="329"/>
      <c r="T177"/>
      <c r="U177"/>
      <c r="V177"/>
      <c r="W177" s="234">
        <f>IF(Q177="PEŁNY",VLOOKUP(Wycena!$C$10,Wycena!$AA$2:$AC$60,3,0),IF(Q177="SZUFLADA",VLOOKUP(Wycena!$C$10,Wycena!$AA$63:$AC$121,3,0),0))</f>
        <v>0</v>
      </c>
      <c r="X177" s="239">
        <f>IF(Wycena!$D$6&gt;1,(('Wycena frontów MDF'!D177*'Wycena frontów MDF'!H177)+('Wycena frontów MDF'!K177*'Wycena frontów MDF'!O177)+('Wycena frontów MDF'!R177*'Wycena frontów MDF'!V177)),0)</f>
        <v>41.973750000000003</v>
      </c>
      <c r="Z177" s="230">
        <f t="shared" si="34"/>
        <v>0.96246799999999999</v>
      </c>
      <c r="AA177" s="230">
        <f t="shared" si="35"/>
        <v>0</v>
      </c>
      <c r="AB177" s="230">
        <f t="shared" si="36"/>
        <v>38.498719999999999</v>
      </c>
      <c r="AC177" s="230">
        <f t="shared" si="37"/>
        <v>0</v>
      </c>
      <c r="AD177" s="240">
        <f>IF(Wycena!$C$10="ALASKA z uchwytem",((15*'Wycena frontów MDF'!H177)+(15*'Wycena frontów MDF'!O177)+(15*'Wycena frontów MDF'!V177)),IF(Wycena!$C$10="Kanion z uchwytem",((15*'Wycena frontów MDF'!H177)+(15*'Wycena frontów MDF'!O177)+(15*'Wycena frontów MDF'!V177)),IF(Wycena!$C$10="Sparta z uchwytem",((15*'Wycena frontów MDF'!H177)+(15*'Wycena frontów MDF'!O177)+(15*'Wycena frontów MDF'!V177)),0)))</f>
        <v>0</v>
      </c>
      <c r="AE177" s="241">
        <f>IF(Wycena!$C$10="VEGAS",((50*H177)+(50*O177)+(50*V177)),0)</f>
        <v>0</v>
      </c>
      <c r="AF177" s="230">
        <v>0</v>
      </c>
      <c r="AG177" s="320">
        <f t="shared" si="38"/>
        <v>0</v>
      </c>
      <c r="AH177" s="320">
        <f t="shared" si="39"/>
        <v>0</v>
      </c>
      <c r="AI177" s="320">
        <f t="shared" si="40"/>
        <v>0</v>
      </c>
      <c r="AJ177" s="320">
        <f t="shared" si="41"/>
        <v>0</v>
      </c>
      <c r="AK177" s="320">
        <f t="shared" si="42"/>
        <v>0</v>
      </c>
      <c r="AL177" s="320">
        <f t="shared" si="43"/>
        <v>0</v>
      </c>
      <c r="AM177" s="320">
        <f t="shared" si="44"/>
        <v>0</v>
      </c>
      <c r="AN177" s="320">
        <f t="shared" si="45"/>
        <v>0</v>
      </c>
      <c r="AO177" s="320">
        <f t="shared" si="46"/>
        <v>0</v>
      </c>
      <c r="AS177" s="240">
        <f>IF(Wycena!$D$6=2,(AA177+AB177+AC177+AD177+AE177+AG177+AH177+AI177+AJ177+AK177+AL177+AM177+AN177+AO177),IF(Wycena!$D$6=3,(AA177+AB177+AC177+AD177+AF177+AG177+AH177+AI177+AJ177+AK177+AL177+AM177+AN177+AO177),0))</f>
        <v>0</v>
      </c>
      <c r="AT177" s="240">
        <f t="shared" si="32"/>
        <v>41.973750000000003</v>
      </c>
    </row>
    <row r="178" spans="2:46" ht="15.75" thickBot="1">
      <c r="B178" s="243" t="s">
        <v>132</v>
      </c>
      <c r="C178" s="322" t="s">
        <v>1238</v>
      </c>
      <c r="D178" s="302">
        <f t="shared" si="33"/>
        <v>41.973750000000003</v>
      </c>
      <c r="E178" s="324">
        <v>5</v>
      </c>
      <c r="F178" s="278">
        <v>2158</v>
      </c>
      <c r="G178" s="278">
        <v>496</v>
      </c>
      <c r="H178" s="271">
        <v>1</v>
      </c>
      <c r="I178" s="234">
        <f>IF(C178="PEŁNY",VLOOKUP(Wycena!$C$10,Wycena!$AA$2:$AC$60,3,0),IF(C178="SZUFLADA",VLOOKUP(Wycena!$C$10,Wycena!$AA$63:$AC$121,3,0),0))</f>
        <v>0</v>
      </c>
      <c r="J178" s="337" t="s">
        <v>1244</v>
      </c>
      <c r="K178" s="337"/>
      <c r="L178" s="328"/>
      <c r="M178"/>
      <c r="N178"/>
      <c r="O178"/>
      <c r="P178" s="234">
        <f>IF(J178="PEŁNY",VLOOKUP(Wycena!$C$10,Wycena!$AA$2:$AC$60,3,0),IF(J178="SZUFLADA",VLOOKUP(Wycena!$C$10,Wycena!$AA$63:$AC$121,3,0),0))</f>
        <v>0</v>
      </c>
      <c r="Q178" s="337" t="s">
        <v>1244</v>
      </c>
      <c r="R178" s="280"/>
      <c r="S178" s="329"/>
      <c r="T178"/>
      <c r="U178"/>
      <c r="V178"/>
      <c r="W178" s="234">
        <f>IF(Q178="PEŁNY",VLOOKUP(Wycena!$C$10,Wycena!$AA$2:$AC$60,3,0),IF(Q178="SZUFLADA",VLOOKUP(Wycena!$C$10,Wycena!$AA$63:$AC$121,3,0),0))</f>
        <v>0</v>
      </c>
      <c r="X178" s="239">
        <f>IF(Wycena!$D$6&gt;1,(('Wycena frontów MDF'!D178*'Wycena frontów MDF'!H178)+('Wycena frontów MDF'!K178*'Wycena frontów MDF'!O178)+('Wycena frontów MDF'!R178*'Wycena frontów MDF'!V178)),0)</f>
        <v>41.973750000000003</v>
      </c>
      <c r="Z178" s="230">
        <f t="shared" si="34"/>
        <v>1.070368</v>
      </c>
      <c r="AA178" s="230">
        <f t="shared" si="35"/>
        <v>0</v>
      </c>
      <c r="AB178" s="230">
        <f t="shared" si="36"/>
        <v>42.814720000000001</v>
      </c>
      <c r="AC178" s="230">
        <f t="shared" si="37"/>
        <v>0</v>
      </c>
      <c r="AD178" s="240">
        <f>IF(Wycena!$C$10="ALASKA z uchwytem",((15*'Wycena frontów MDF'!H178)+(15*'Wycena frontów MDF'!O178)+(15*'Wycena frontów MDF'!V178)),IF(Wycena!$C$10="Kanion z uchwytem",((15*'Wycena frontów MDF'!H178)+(15*'Wycena frontów MDF'!O178)+(15*'Wycena frontów MDF'!V178)),IF(Wycena!$C$10="Sparta z uchwytem",((15*'Wycena frontów MDF'!H178)+(15*'Wycena frontów MDF'!O178)+(15*'Wycena frontów MDF'!V178)),0)))</f>
        <v>0</v>
      </c>
      <c r="AE178" s="241">
        <f>IF(Wycena!$C$10="VEGAS",((50*H178)+(50*O178)+(50*V178)),0)</f>
        <v>0</v>
      </c>
      <c r="AF178" s="230">
        <v>0</v>
      </c>
      <c r="AG178" s="320">
        <f t="shared" si="38"/>
        <v>0</v>
      </c>
      <c r="AH178" s="320">
        <f t="shared" si="39"/>
        <v>0</v>
      </c>
      <c r="AI178" s="320">
        <f t="shared" si="40"/>
        <v>0</v>
      </c>
      <c r="AJ178" s="320">
        <f t="shared" si="41"/>
        <v>0</v>
      </c>
      <c r="AK178" s="320">
        <f t="shared" si="42"/>
        <v>0</v>
      </c>
      <c r="AL178" s="320">
        <f t="shared" si="43"/>
        <v>0</v>
      </c>
      <c r="AM178" s="320">
        <f t="shared" si="44"/>
        <v>0</v>
      </c>
      <c r="AN178" s="320">
        <f t="shared" si="45"/>
        <v>0</v>
      </c>
      <c r="AO178" s="320">
        <f t="shared" si="46"/>
        <v>0</v>
      </c>
      <c r="AS178" s="240">
        <f>IF(Wycena!$D$6=2,(AA178+AB178+AC178+AD178+AE178+AG178+AH178+AI178+AJ178+AK178+AL178+AM178+AN178+AO178),IF(Wycena!$D$6=3,(AA178+AB178+AC178+AD178+AF178+AG178+AH178+AI178+AJ178+AK178+AL178+AM178+AN178+AO178),0))</f>
        <v>0</v>
      </c>
      <c r="AT178" s="240">
        <f t="shared" si="32"/>
        <v>41.973750000000003</v>
      </c>
    </row>
    <row r="179" spans="2:46" ht="15.75" thickBot="1">
      <c r="B179" s="243" t="s">
        <v>133</v>
      </c>
      <c r="C179" s="322" t="s">
        <v>1238</v>
      </c>
      <c r="D179" s="302">
        <f t="shared" si="33"/>
        <v>41.973750000000003</v>
      </c>
      <c r="E179" s="324">
        <v>5</v>
      </c>
      <c r="F179" s="278">
        <v>2158</v>
      </c>
      <c r="G179" s="278">
        <v>596</v>
      </c>
      <c r="H179" s="271">
        <v>1</v>
      </c>
      <c r="I179" s="234">
        <f>IF(C179="PEŁNY",VLOOKUP(Wycena!$C$10,Wycena!$AA$2:$AC$60,3,0),IF(C179="SZUFLADA",VLOOKUP(Wycena!$C$10,Wycena!$AA$63:$AC$121,3,0),0))</f>
        <v>0</v>
      </c>
      <c r="J179" s="337" t="s">
        <v>1244</v>
      </c>
      <c r="K179" s="337"/>
      <c r="L179" s="328"/>
      <c r="M179"/>
      <c r="N179"/>
      <c r="O179"/>
      <c r="P179" s="234">
        <f>IF(J179="PEŁNY",VLOOKUP(Wycena!$C$10,Wycena!$AA$2:$AC$60,3,0),IF(J179="SZUFLADA",VLOOKUP(Wycena!$C$10,Wycena!$AA$63:$AC$121,3,0),0))</f>
        <v>0</v>
      </c>
      <c r="Q179" s="337" t="s">
        <v>1244</v>
      </c>
      <c r="R179" s="280"/>
      <c r="S179" s="329"/>
      <c r="T179"/>
      <c r="U179"/>
      <c r="V179"/>
      <c r="W179" s="234">
        <f>IF(Q179="PEŁNY",VLOOKUP(Wycena!$C$10,Wycena!$AA$2:$AC$60,3,0),IF(Q179="SZUFLADA",VLOOKUP(Wycena!$C$10,Wycena!$AA$63:$AC$121,3,0),0))</f>
        <v>0</v>
      </c>
      <c r="X179" s="239">
        <f>IF(Wycena!$D$6&gt;1,(('Wycena frontów MDF'!D179*'Wycena frontów MDF'!H179)+('Wycena frontów MDF'!K179*'Wycena frontów MDF'!O179)+('Wycena frontów MDF'!R179*'Wycena frontów MDF'!V179)),0)</f>
        <v>41.973750000000003</v>
      </c>
      <c r="Z179" s="230">
        <f t="shared" si="34"/>
        <v>1.286168</v>
      </c>
      <c r="AA179" s="230">
        <f t="shared" si="35"/>
        <v>0</v>
      </c>
      <c r="AB179" s="230">
        <f t="shared" si="36"/>
        <v>51.446719999999999</v>
      </c>
      <c r="AC179" s="230">
        <f t="shared" si="37"/>
        <v>0</v>
      </c>
      <c r="AD179" s="240">
        <f>IF(Wycena!$C$10="ALASKA z uchwytem",((15*'Wycena frontów MDF'!H179)+(15*'Wycena frontów MDF'!O179)+(15*'Wycena frontów MDF'!V179)),IF(Wycena!$C$10="Kanion z uchwytem",((15*'Wycena frontów MDF'!H179)+(15*'Wycena frontów MDF'!O179)+(15*'Wycena frontów MDF'!V179)),IF(Wycena!$C$10="Sparta z uchwytem",((15*'Wycena frontów MDF'!H179)+(15*'Wycena frontów MDF'!O179)+(15*'Wycena frontów MDF'!V179)),0)))</f>
        <v>0</v>
      </c>
      <c r="AE179" s="241">
        <f>IF(Wycena!$C$10="VEGAS",((50*H179)+(50*O179)+(50*V179)),0)</f>
        <v>0</v>
      </c>
      <c r="AF179" s="230">
        <v>0</v>
      </c>
      <c r="AG179" s="320">
        <f t="shared" si="38"/>
        <v>0</v>
      </c>
      <c r="AH179" s="320">
        <f t="shared" si="39"/>
        <v>0</v>
      </c>
      <c r="AI179" s="320">
        <f t="shared" si="40"/>
        <v>0</v>
      </c>
      <c r="AJ179" s="320">
        <f t="shared" si="41"/>
        <v>0</v>
      </c>
      <c r="AK179" s="320">
        <f t="shared" si="42"/>
        <v>0</v>
      </c>
      <c r="AL179" s="320">
        <f t="shared" si="43"/>
        <v>0</v>
      </c>
      <c r="AM179" s="320">
        <f t="shared" si="44"/>
        <v>0</v>
      </c>
      <c r="AN179" s="320">
        <f t="shared" si="45"/>
        <v>0</v>
      </c>
      <c r="AO179" s="320">
        <f t="shared" si="46"/>
        <v>0</v>
      </c>
      <c r="AS179" s="240">
        <f>IF(Wycena!$D$6=2,(AA179+AB179+AC179+AD179+AE179+AG179+AH179+AI179+AJ179+AK179+AL179+AM179+AN179+AO179),IF(Wycena!$D$6=3,(AA179+AB179+AC179+AD179+AF179+AG179+AH179+AI179+AJ179+AK179+AL179+AM179+AN179+AO179),0))</f>
        <v>0</v>
      </c>
      <c r="AT179" s="240">
        <f t="shared" si="32"/>
        <v>41.973750000000003</v>
      </c>
    </row>
    <row r="180" spans="2:46" ht="15.75" thickBot="1">
      <c r="B180" s="243" t="s">
        <v>134</v>
      </c>
      <c r="C180" s="322" t="s">
        <v>1238</v>
      </c>
      <c r="D180" s="302">
        <f t="shared" si="33"/>
        <v>16.7895</v>
      </c>
      <c r="E180" s="324">
        <v>2</v>
      </c>
      <c r="F180" s="278">
        <v>845</v>
      </c>
      <c r="G180" s="278">
        <v>596</v>
      </c>
      <c r="H180" s="271">
        <v>1</v>
      </c>
      <c r="I180" s="234">
        <f>IF(C180="PEŁNY",VLOOKUP(Wycena!$C$10,Wycena!$AA$2:$AC$60,3,0),IF(C180="SZUFLADA",VLOOKUP(Wycena!$C$10,Wycena!$AA$63:$AC$121,3,0),0))</f>
        <v>0</v>
      </c>
      <c r="J180" s="322" t="s">
        <v>1238</v>
      </c>
      <c r="K180" s="302">
        <f t="shared" si="47"/>
        <v>16.7895</v>
      </c>
      <c r="L180" s="324">
        <v>2</v>
      </c>
      <c r="M180" s="278">
        <v>713</v>
      </c>
      <c r="N180" s="278">
        <v>596</v>
      </c>
      <c r="O180" s="224">
        <v>1</v>
      </c>
      <c r="P180" s="234">
        <f>IF(J180="PEŁNY",VLOOKUP(Wycena!$C$10,Wycena!$AA$2:$AC$60,3,0),IF(J180="SZUFLADA",VLOOKUP(Wycena!$C$10,Wycena!$AA$63:$AC$121,3,0),0))</f>
        <v>0</v>
      </c>
      <c r="Q180" s="337" t="s">
        <v>1244</v>
      </c>
      <c r="R180" s="169"/>
      <c r="S180" s="327"/>
      <c r="T180" s="1"/>
      <c r="U180" s="1"/>
      <c r="V180" s="1"/>
      <c r="W180" s="234">
        <f>IF(Q180="PEŁNY",VLOOKUP(Wycena!$C$10,Wycena!$AA$2:$AC$60,3,0),IF(Q180="SZUFLADA",VLOOKUP(Wycena!$C$10,Wycena!$AA$63:$AC$121,3,0),0))</f>
        <v>0</v>
      </c>
      <c r="X180" s="239">
        <f>IF(Wycena!$D$6&gt;1,(('Wycena frontów MDF'!D180*'Wycena frontów MDF'!H180)+('Wycena frontów MDF'!K180*'Wycena frontów MDF'!O180)+('Wycena frontów MDF'!R180*'Wycena frontów MDF'!V180)),0)</f>
        <v>33.579000000000001</v>
      </c>
      <c r="Z180" s="230">
        <f t="shared" si="34"/>
        <v>0.92856799999999984</v>
      </c>
      <c r="AA180" s="230">
        <f t="shared" si="35"/>
        <v>0</v>
      </c>
      <c r="AB180" s="230">
        <f t="shared" si="36"/>
        <v>0</v>
      </c>
      <c r="AC180" s="230">
        <f t="shared" si="37"/>
        <v>0</v>
      </c>
      <c r="AD180" s="240">
        <f>IF(Wycena!$C$10="ALASKA z uchwytem",((15*'Wycena frontów MDF'!H180)+(15*'Wycena frontów MDF'!O180)+(15*'Wycena frontów MDF'!V180)),IF(Wycena!$C$10="Kanion z uchwytem",((15*'Wycena frontów MDF'!H180)+(15*'Wycena frontów MDF'!O180)+(15*'Wycena frontów MDF'!V180)),IF(Wycena!$C$10="Sparta z uchwytem",((15*'Wycena frontów MDF'!H180)+(15*'Wycena frontów MDF'!O180)+(15*'Wycena frontów MDF'!V180)),0)))</f>
        <v>0</v>
      </c>
      <c r="AE180" s="241">
        <f>IF(Wycena!$C$10="VEGAS",((50*H180)+(50*O180)+(50*V180)),0)</f>
        <v>0</v>
      </c>
      <c r="AF180" s="230">
        <v>0</v>
      </c>
      <c r="AG180" s="320">
        <f t="shared" si="38"/>
        <v>0</v>
      </c>
      <c r="AH180" s="320">
        <f t="shared" si="39"/>
        <v>0</v>
      </c>
      <c r="AI180" s="320">
        <f t="shared" si="40"/>
        <v>0</v>
      </c>
      <c r="AJ180" s="320">
        <f t="shared" si="41"/>
        <v>0</v>
      </c>
      <c r="AK180" s="320">
        <f t="shared" si="42"/>
        <v>0</v>
      </c>
      <c r="AL180" s="320">
        <f t="shared" si="43"/>
        <v>0</v>
      </c>
      <c r="AM180" s="320">
        <f t="shared" si="44"/>
        <v>0</v>
      </c>
      <c r="AN180" s="320">
        <f t="shared" si="45"/>
        <v>0</v>
      </c>
      <c r="AO180" s="320">
        <f t="shared" si="46"/>
        <v>0</v>
      </c>
      <c r="AS180" s="240">
        <f>IF(Wycena!$D$6=2,(AA180+AB180+AC180+AD180+AE180+AG180+AH180+AI180+AJ180+AK180+AL180+AM180+AN180+AO180),IF(Wycena!$D$6=3,(AA180+AB180+AC180+AD180+AF180+AG180+AH180+AI180+AJ180+AK180+AL180+AM180+AN180+AO180),0))</f>
        <v>0</v>
      </c>
      <c r="AT180" s="240">
        <f t="shared" si="32"/>
        <v>33.579000000000001</v>
      </c>
    </row>
    <row r="181" spans="2:46" ht="15.75" thickBot="1">
      <c r="B181" s="243" t="s">
        <v>919</v>
      </c>
      <c r="C181" s="322" t="s">
        <v>1238</v>
      </c>
      <c r="D181" s="302">
        <f t="shared" si="33"/>
        <v>16.7895</v>
      </c>
      <c r="E181" s="324">
        <v>2</v>
      </c>
      <c r="F181" s="278">
        <v>603</v>
      </c>
      <c r="G181" s="278">
        <v>596</v>
      </c>
      <c r="H181" s="271">
        <v>1</v>
      </c>
      <c r="I181" s="234">
        <f>IF(C181="PEŁNY",VLOOKUP(Wycena!$C$10,Wycena!$AA$2:$AC$60,3,0),IF(C181="SZUFLADA",VLOOKUP(Wycena!$C$10,Wycena!$AA$63:$AC$121,3,0),0))</f>
        <v>0</v>
      </c>
      <c r="J181" s="322" t="s">
        <v>1238</v>
      </c>
      <c r="K181" s="302">
        <f t="shared" si="47"/>
        <v>16.7895</v>
      </c>
      <c r="L181" s="324">
        <v>2</v>
      </c>
      <c r="M181" s="278">
        <v>570</v>
      </c>
      <c r="N181" s="278">
        <v>596</v>
      </c>
      <c r="O181" s="224">
        <v>1</v>
      </c>
      <c r="P181" s="234">
        <f>IF(J181="PEŁNY",VLOOKUP(Wycena!$C$10,Wycena!$AA$2:$AC$60,3,0),IF(J181="SZUFLADA",VLOOKUP(Wycena!$C$10,Wycena!$AA$63:$AC$121,3,0),0))</f>
        <v>0</v>
      </c>
      <c r="Q181" s="337" t="s">
        <v>1244</v>
      </c>
      <c r="R181" s="169"/>
      <c r="S181" s="327"/>
      <c r="T181" s="1"/>
      <c r="U181" s="1"/>
      <c r="V181" s="1"/>
      <c r="W181" s="234">
        <f>IF(Q181="PEŁNY",VLOOKUP(Wycena!$C$10,Wycena!$AA$2:$AC$60,3,0),IF(Q181="SZUFLADA",VLOOKUP(Wycena!$C$10,Wycena!$AA$63:$AC$121,3,0),0))</f>
        <v>0</v>
      </c>
      <c r="X181" s="239">
        <f>IF(Wycena!$D$6&gt;1,(('Wycena frontów MDF'!D181*'Wycena frontów MDF'!H181)+('Wycena frontów MDF'!K181*'Wycena frontów MDF'!O181)+('Wycena frontów MDF'!R181*'Wycena frontów MDF'!V181)),0)</f>
        <v>33.579000000000001</v>
      </c>
      <c r="Z181" s="230">
        <f t="shared" si="34"/>
        <v>0.69910799999999995</v>
      </c>
      <c r="AA181" s="230">
        <f t="shared" si="35"/>
        <v>0</v>
      </c>
      <c r="AB181" s="230">
        <f t="shared" si="36"/>
        <v>0</v>
      </c>
      <c r="AC181" s="230">
        <f t="shared" si="37"/>
        <v>0</v>
      </c>
      <c r="AD181" s="240">
        <f>IF(Wycena!$C$10="ALASKA z uchwytem",((15*'Wycena frontów MDF'!H181)+(15*'Wycena frontów MDF'!O181)+(15*'Wycena frontów MDF'!V181)),IF(Wycena!$C$10="Kanion z uchwytem",((15*'Wycena frontów MDF'!H181)+(15*'Wycena frontów MDF'!O181)+(15*'Wycena frontów MDF'!V181)),IF(Wycena!$C$10="Sparta z uchwytem",((15*'Wycena frontów MDF'!H181)+(15*'Wycena frontów MDF'!O181)+(15*'Wycena frontów MDF'!V181)),0)))</f>
        <v>0</v>
      </c>
      <c r="AE181" s="241">
        <f>IF(Wycena!$C$10="VEGAS",((50*H181)+(50*O181)+(50*V181)),0)</f>
        <v>0</v>
      </c>
      <c r="AF181" s="230">
        <v>0</v>
      </c>
      <c r="AG181" s="320">
        <f t="shared" si="38"/>
        <v>0</v>
      </c>
      <c r="AH181" s="320">
        <f t="shared" si="39"/>
        <v>0</v>
      </c>
      <c r="AI181" s="320">
        <f t="shared" si="40"/>
        <v>0</v>
      </c>
      <c r="AJ181" s="320">
        <f t="shared" si="41"/>
        <v>0</v>
      </c>
      <c r="AK181" s="320">
        <f t="shared" si="42"/>
        <v>0</v>
      </c>
      <c r="AL181" s="320">
        <f t="shared" si="43"/>
        <v>0</v>
      </c>
      <c r="AM181" s="320">
        <f t="shared" si="44"/>
        <v>0</v>
      </c>
      <c r="AN181" s="320">
        <f t="shared" si="45"/>
        <v>0</v>
      </c>
      <c r="AO181" s="320">
        <f t="shared" si="46"/>
        <v>0</v>
      </c>
      <c r="AS181" s="240">
        <f>IF(Wycena!$D$6=2,(AA181+AB181+AC181+AD181+AE181+AG181+AH181+AI181+AJ181+AK181+AL181+AM181+AN181+AO181),IF(Wycena!$D$6=3,(AA181+AB181+AC181+AD181+AF181+AG181+AH181+AI181+AJ181+AK181+AL181+AM181+AN181+AO181),0))</f>
        <v>0</v>
      </c>
      <c r="AT181" s="240">
        <f t="shared" si="32"/>
        <v>33.579000000000001</v>
      </c>
    </row>
    <row r="182" spans="2:46" ht="15.75" thickBot="1">
      <c r="B182" s="243" t="s">
        <v>920</v>
      </c>
      <c r="C182" s="323" t="s">
        <v>1239</v>
      </c>
      <c r="D182" s="336">
        <f t="shared" si="33"/>
        <v>19.187999999999999</v>
      </c>
      <c r="E182" s="325">
        <v>1</v>
      </c>
      <c r="F182" s="278">
        <v>603</v>
      </c>
      <c r="G182" s="278">
        <v>596</v>
      </c>
      <c r="H182" s="271">
        <v>1</v>
      </c>
      <c r="I182" s="234">
        <f>IF(C182="PEŁNY",VLOOKUP(Wycena!$C$10,Wycena!$AA$2:$AC$60,3,0),IF(C182="SZUFLADA",VLOOKUP(Wycena!$C$10,Wycena!$AA$63:$AC$121,3,0),0))</f>
        <v>0</v>
      </c>
      <c r="J182" s="322" t="s">
        <v>1238</v>
      </c>
      <c r="K182" s="302">
        <f t="shared" si="47"/>
        <v>16.7895</v>
      </c>
      <c r="L182" s="324">
        <v>2</v>
      </c>
      <c r="M182" s="278">
        <v>570</v>
      </c>
      <c r="N182" s="278">
        <v>596</v>
      </c>
      <c r="O182" s="224">
        <v>1</v>
      </c>
      <c r="P182" s="234">
        <f>IF(J182="PEŁNY",VLOOKUP(Wycena!$C$10,Wycena!$AA$2:$AC$60,3,0),IF(J182="SZUFLADA",VLOOKUP(Wycena!$C$10,Wycena!$AA$63:$AC$121,3,0),0))</f>
        <v>0</v>
      </c>
      <c r="Q182" s="337" t="s">
        <v>1244</v>
      </c>
      <c r="R182" s="169"/>
      <c r="S182" s="327"/>
      <c r="T182" s="1"/>
      <c r="U182" s="1"/>
      <c r="V182" s="1"/>
      <c r="W182" s="234">
        <f>IF(Q182="PEŁNY",VLOOKUP(Wycena!$C$10,Wycena!$AA$2:$AC$60,3,0),IF(Q182="SZUFLADA",VLOOKUP(Wycena!$C$10,Wycena!$AA$63:$AC$121,3,0),0))</f>
        <v>0</v>
      </c>
      <c r="X182" s="239">
        <f>IF(Wycena!$D$6&gt;1,(('Wycena frontów MDF'!D182*'Wycena frontów MDF'!H182)+('Wycena frontów MDF'!K182*'Wycena frontów MDF'!O182)+('Wycena frontów MDF'!R182*'Wycena frontów MDF'!V182)),0)</f>
        <v>35.977499999999999</v>
      </c>
      <c r="Z182" s="230">
        <f t="shared" si="34"/>
        <v>0.69910799999999995</v>
      </c>
      <c r="AA182" s="230">
        <f t="shared" si="35"/>
        <v>0</v>
      </c>
      <c r="AB182" s="230">
        <f t="shared" si="36"/>
        <v>0</v>
      </c>
      <c r="AC182" s="230">
        <f t="shared" si="37"/>
        <v>0</v>
      </c>
      <c r="AD182" s="240">
        <f>IF(Wycena!$C$10="ALASKA z uchwytem",((15*'Wycena frontów MDF'!H182)+(15*'Wycena frontów MDF'!O182)+(15*'Wycena frontów MDF'!V182)),IF(Wycena!$C$10="Kanion z uchwytem",((15*'Wycena frontów MDF'!H182)+(15*'Wycena frontów MDF'!O182)+(15*'Wycena frontów MDF'!V182)),IF(Wycena!$C$10="Sparta z uchwytem",((15*'Wycena frontów MDF'!H182)+(15*'Wycena frontów MDF'!O182)+(15*'Wycena frontów MDF'!V182)),0)))</f>
        <v>0</v>
      </c>
      <c r="AE182" s="241">
        <f>IF(Wycena!$C$10="VEGAS",((50*H182)+(50*O182)+(50*V182)),0)</f>
        <v>0</v>
      </c>
      <c r="AF182" s="230">
        <v>0</v>
      </c>
      <c r="AG182" s="320">
        <f t="shared" si="38"/>
        <v>0</v>
      </c>
      <c r="AH182" s="320">
        <f t="shared" si="39"/>
        <v>0</v>
      </c>
      <c r="AI182" s="320">
        <f t="shared" si="40"/>
        <v>0</v>
      </c>
      <c r="AJ182" s="320">
        <f t="shared" si="41"/>
        <v>0</v>
      </c>
      <c r="AK182" s="320">
        <f t="shared" si="42"/>
        <v>0</v>
      </c>
      <c r="AL182" s="320">
        <f t="shared" si="43"/>
        <v>0</v>
      </c>
      <c r="AM182" s="320">
        <f t="shared" si="44"/>
        <v>0</v>
      </c>
      <c r="AN182" s="320">
        <f t="shared" si="45"/>
        <v>0</v>
      </c>
      <c r="AO182" s="320">
        <f t="shared" si="46"/>
        <v>0</v>
      </c>
      <c r="AS182" s="240">
        <f>IF(Wycena!$D$6=2,(AA182+AB182+AC182+AD182+AE182+AG182+AH182+AI182+AJ182+AK182+AL182+AM182+AN182+AO182),IF(Wycena!$D$6=3,(AA182+AB182+AC182+AD182+AF182+AG182+AH182+AI182+AJ182+AK182+AL182+AM182+AN182+AO182),0))</f>
        <v>0</v>
      </c>
      <c r="AT182" s="240">
        <f t="shared" si="32"/>
        <v>35.977499999999999</v>
      </c>
    </row>
    <row r="183" spans="2:46" ht="15.75" thickBot="1">
      <c r="B183" s="243" t="s">
        <v>921</v>
      </c>
      <c r="C183" s="322" t="s">
        <v>1238</v>
      </c>
      <c r="D183" s="302">
        <f t="shared" si="33"/>
        <v>16.7895</v>
      </c>
      <c r="E183" s="324">
        <v>2</v>
      </c>
      <c r="F183" s="278">
        <v>603</v>
      </c>
      <c r="G183" s="278">
        <v>596</v>
      </c>
      <c r="H183" s="224">
        <v>1</v>
      </c>
      <c r="I183" s="234">
        <f>IF(C183="PEŁNY",VLOOKUP(Wycena!$C$10,Wycena!$AA$2:$AC$60,3,0),IF(C183="SZUFLADA",VLOOKUP(Wycena!$C$10,Wycena!$AA$63:$AC$121,3,0),0))</f>
        <v>0</v>
      </c>
      <c r="J183" s="323" t="s">
        <v>1239</v>
      </c>
      <c r="K183" s="336">
        <f t="shared" si="47"/>
        <v>19.187999999999999</v>
      </c>
      <c r="L183" s="325">
        <v>1</v>
      </c>
      <c r="M183" s="278">
        <v>284</v>
      </c>
      <c r="N183" s="278">
        <v>596</v>
      </c>
      <c r="O183" s="224">
        <v>2</v>
      </c>
      <c r="P183" s="234">
        <f>IF(J183="PEŁNY",VLOOKUP(Wycena!$C$10,Wycena!$AA$2:$AC$60,3,0),IF(J183="SZUFLADA",VLOOKUP(Wycena!$C$10,Wycena!$AA$63:$AC$121,3,0),0))</f>
        <v>0</v>
      </c>
      <c r="Q183" s="337" t="s">
        <v>1244</v>
      </c>
      <c r="R183" s="169"/>
      <c r="S183" s="327"/>
      <c r="T183" s="1"/>
      <c r="U183" s="1"/>
      <c r="V183" s="1"/>
      <c r="W183" s="234">
        <f>IF(Q183="PEŁNY",VLOOKUP(Wycena!$C$10,Wycena!$AA$2:$AC$60,3,0),IF(Q183="SZUFLADA",VLOOKUP(Wycena!$C$10,Wycena!$AA$63:$AC$121,3,0),0))</f>
        <v>0</v>
      </c>
      <c r="X183" s="239">
        <f>IF(Wycena!$D$6&gt;1,(('Wycena frontów MDF'!D183*'Wycena frontów MDF'!H183)+('Wycena frontów MDF'!K183*'Wycena frontów MDF'!O183)+('Wycena frontów MDF'!R183*'Wycena frontów MDF'!V183)),0)</f>
        <v>55.165499999999994</v>
      </c>
      <c r="Z183" s="230">
        <f t="shared" si="34"/>
        <v>0.69791599999999998</v>
      </c>
      <c r="AA183" s="230">
        <f t="shared" si="35"/>
        <v>0</v>
      </c>
      <c r="AB183" s="230">
        <f t="shared" si="36"/>
        <v>0</v>
      </c>
      <c r="AC183" s="230">
        <f t="shared" si="37"/>
        <v>0</v>
      </c>
      <c r="AD183" s="240">
        <f>IF(Wycena!$C$10="ALASKA z uchwytem",((15*'Wycena frontów MDF'!H183)+(15*'Wycena frontów MDF'!O183)+(15*'Wycena frontów MDF'!V183)),IF(Wycena!$C$10="Kanion z uchwytem",((15*'Wycena frontów MDF'!H183)+(15*'Wycena frontów MDF'!O183)+(15*'Wycena frontów MDF'!V183)),IF(Wycena!$C$10="Sparta z uchwytem",((15*'Wycena frontów MDF'!H183)+(15*'Wycena frontów MDF'!O183)+(15*'Wycena frontów MDF'!V183)),0)))</f>
        <v>0</v>
      </c>
      <c r="AE183" s="241">
        <f>IF(Wycena!$C$10="VEGAS",((50*H183)+(50*O183)+(50*V183)),0)</f>
        <v>0</v>
      </c>
      <c r="AF183" s="230">
        <v>0</v>
      </c>
      <c r="AG183" s="320">
        <f t="shared" si="38"/>
        <v>0</v>
      </c>
      <c r="AH183" s="320">
        <f t="shared" si="39"/>
        <v>0</v>
      </c>
      <c r="AI183" s="320">
        <f t="shared" si="40"/>
        <v>0</v>
      </c>
      <c r="AJ183" s="320">
        <f t="shared" si="41"/>
        <v>0</v>
      </c>
      <c r="AK183" s="320">
        <f t="shared" si="42"/>
        <v>0</v>
      </c>
      <c r="AL183" s="320">
        <f t="shared" si="43"/>
        <v>0</v>
      </c>
      <c r="AM183" s="320">
        <f t="shared" si="44"/>
        <v>0</v>
      </c>
      <c r="AN183" s="320">
        <f t="shared" si="45"/>
        <v>0</v>
      </c>
      <c r="AO183" s="320">
        <f t="shared" si="46"/>
        <v>0</v>
      </c>
      <c r="AS183" s="240">
        <f>IF(Wycena!$D$6=2,(AA183+AB183+AC183+AD183+AE183+AG183+AH183+AI183+AJ183+AK183+AL183+AM183+AN183+AO183),IF(Wycena!$D$6=3,(AA183+AB183+AC183+AD183+AF183+AG183+AH183+AI183+AJ183+AK183+AL183+AM183+AN183+AO183),0))</f>
        <v>0</v>
      </c>
      <c r="AT183" s="240">
        <f t="shared" si="32"/>
        <v>55.165499999999994</v>
      </c>
    </row>
    <row r="184" spans="2:46" ht="15.75" thickBot="1">
      <c r="B184" s="243" t="s">
        <v>922</v>
      </c>
      <c r="C184" s="323" t="s">
        <v>1239</v>
      </c>
      <c r="D184" s="336">
        <f t="shared" si="33"/>
        <v>19.187999999999999</v>
      </c>
      <c r="E184" s="325">
        <v>1</v>
      </c>
      <c r="F184" s="278">
        <v>603</v>
      </c>
      <c r="G184" s="278">
        <v>596</v>
      </c>
      <c r="H184" s="224">
        <v>1</v>
      </c>
      <c r="I184" s="234">
        <f>IF(C184="PEŁNY",VLOOKUP(Wycena!$C$10,Wycena!$AA$2:$AC$60,3,0),IF(C184="SZUFLADA",VLOOKUP(Wycena!$C$10,Wycena!$AA$63:$AC$121,3,0),0))</f>
        <v>0</v>
      </c>
      <c r="J184" s="323" t="s">
        <v>1239</v>
      </c>
      <c r="K184" s="336">
        <f t="shared" si="47"/>
        <v>19.187999999999999</v>
      </c>
      <c r="L184" s="325">
        <v>1</v>
      </c>
      <c r="M184" s="278">
        <v>284</v>
      </c>
      <c r="N184" s="278">
        <v>596</v>
      </c>
      <c r="O184" s="224">
        <v>2</v>
      </c>
      <c r="P184" s="234">
        <f>IF(J184="PEŁNY",VLOOKUP(Wycena!$C$10,Wycena!$AA$2:$AC$60,3,0),IF(J184="SZUFLADA",VLOOKUP(Wycena!$C$10,Wycena!$AA$63:$AC$121,3,0),0))</f>
        <v>0</v>
      </c>
      <c r="Q184" s="337" t="s">
        <v>1244</v>
      </c>
      <c r="R184" s="169"/>
      <c r="S184" s="327"/>
      <c r="T184" s="1"/>
      <c r="U184" s="1"/>
      <c r="V184" s="1"/>
      <c r="W184" s="234">
        <f>IF(Q184="PEŁNY",VLOOKUP(Wycena!$C$10,Wycena!$AA$2:$AC$60,3,0),IF(Q184="SZUFLADA",VLOOKUP(Wycena!$C$10,Wycena!$AA$63:$AC$121,3,0),0))</f>
        <v>0</v>
      </c>
      <c r="X184" s="239">
        <f>IF(Wycena!$D$6&gt;1,(('Wycena frontów MDF'!D184*'Wycena frontów MDF'!H184)+('Wycena frontów MDF'!K184*'Wycena frontów MDF'!O184)+('Wycena frontów MDF'!R184*'Wycena frontów MDF'!V184)),0)</f>
        <v>57.563999999999993</v>
      </c>
      <c r="Z184" s="230">
        <f t="shared" si="34"/>
        <v>0.69791599999999998</v>
      </c>
      <c r="AA184" s="230">
        <f t="shared" si="35"/>
        <v>0</v>
      </c>
      <c r="AB184" s="230">
        <f t="shared" si="36"/>
        <v>0</v>
      </c>
      <c r="AC184" s="230">
        <f t="shared" si="37"/>
        <v>0</v>
      </c>
      <c r="AD184" s="240">
        <f>IF(Wycena!$C$10="ALASKA z uchwytem",((15*'Wycena frontów MDF'!H184)+(15*'Wycena frontów MDF'!O184)+(15*'Wycena frontów MDF'!V184)),IF(Wycena!$C$10="Kanion z uchwytem",((15*'Wycena frontów MDF'!H184)+(15*'Wycena frontów MDF'!O184)+(15*'Wycena frontów MDF'!V184)),IF(Wycena!$C$10="Sparta z uchwytem",((15*'Wycena frontów MDF'!H184)+(15*'Wycena frontów MDF'!O184)+(15*'Wycena frontów MDF'!V184)),0)))</f>
        <v>0</v>
      </c>
      <c r="AE184" s="241">
        <f>IF(Wycena!$C$10="VEGAS",((50*H184)+(50*O184)+(50*V184)),0)</f>
        <v>0</v>
      </c>
      <c r="AF184" s="230">
        <v>0</v>
      </c>
      <c r="AG184" s="320">
        <f t="shared" si="38"/>
        <v>0</v>
      </c>
      <c r="AH184" s="320">
        <f t="shared" si="39"/>
        <v>0</v>
      </c>
      <c r="AI184" s="320">
        <f t="shared" si="40"/>
        <v>0</v>
      </c>
      <c r="AJ184" s="320">
        <f t="shared" si="41"/>
        <v>0</v>
      </c>
      <c r="AK184" s="320">
        <f t="shared" si="42"/>
        <v>0</v>
      </c>
      <c r="AL184" s="320">
        <f t="shared" si="43"/>
        <v>0</v>
      </c>
      <c r="AM184" s="320">
        <f t="shared" si="44"/>
        <v>0</v>
      </c>
      <c r="AN184" s="320">
        <f t="shared" si="45"/>
        <v>0</v>
      </c>
      <c r="AO184" s="320">
        <f t="shared" si="46"/>
        <v>0</v>
      </c>
      <c r="AS184" s="240">
        <f>IF(Wycena!$D$6=2,(AA184+AB184+AC184+AD184+AE184+AG184+AH184+AI184+AJ184+AK184+AL184+AM184+AN184+AO184),IF(Wycena!$D$6=3,(AA184+AB184+AC184+AD184+AF184+AG184+AH184+AI184+AJ184+AK184+AL184+AM184+AN184+AO184),0))</f>
        <v>0</v>
      </c>
      <c r="AT184" s="240">
        <f t="shared" si="32"/>
        <v>57.563999999999993</v>
      </c>
    </row>
    <row r="185" spans="2:46" ht="15.75" thickBot="1">
      <c r="B185" s="261" t="s">
        <v>923</v>
      </c>
      <c r="C185" s="322" t="s">
        <v>1238</v>
      </c>
      <c r="D185" s="302">
        <f t="shared" si="33"/>
        <v>16.7895</v>
      </c>
      <c r="E185" s="324">
        <v>2</v>
      </c>
      <c r="F185" s="279">
        <v>713</v>
      </c>
      <c r="G185" s="279">
        <v>596</v>
      </c>
      <c r="H185" s="276">
        <v>1</v>
      </c>
      <c r="I185" s="234">
        <f>IF(C185="PEŁNY",VLOOKUP(Wycena!$C$10,Wycena!$AA$2:$AC$60,3,0),IF(C185="SZUFLADA",VLOOKUP(Wycena!$C$10,Wycena!$AA$63:$AC$121,3,0),0))</f>
        <v>0</v>
      </c>
      <c r="J185" s="322" t="s">
        <v>1238</v>
      </c>
      <c r="K185" s="302">
        <f t="shared" si="47"/>
        <v>25.184249999999999</v>
      </c>
      <c r="L185" s="324">
        <v>3</v>
      </c>
      <c r="M185" s="279">
        <v>1442</v>
      </c>
      <c r="N185" s="279">
        <v>596</v>
      </c>
      <c r="O185" s="276">
        <v>1</v>
      </c>
      <c r="P185" s="234">
        <f>IF(J185="PEŁNY",VLOOKUP(Wycena!$C$10,Wycena!$AA$2:$AC$60,3,0),IF(J185="SZUFLADA",VLOOKUP(Wycena!$C$10,Wycena!$AA$63:$AC$121,3,0),0))</f>
        <v>0</v>
      </c>
      <c r="Q185" s="337" t="s">
        <v>1244</v>
      </c>
      <c r="R185" s="169"/>
      <c r="S185" s="327"/>
      <c r="T185" s="1"/>
      <c r="U185" s="1"/>
      <c r="V185" s="1"/>
      <c r="W185" s="234">
        <f>IF(Q185="PEŁNY",VLOOKUP(Wycena!$C$10,Wycena!$AA$2:$AC$60,3,0),IF(Q185="SZUFLADA",VLOOKUP(Wycena!$C$10,Wycena!$AA$63:$AC$121,3,0),0))</f>
        <v>0</v>
      </c>
      <c r="X185" s="239">
        <f>IF(Wycena!$D$6&gt;1,(('Wycena frontów MDF'!D185*'Wycena frontów MDF'!H185)+('Wycena frontów MDF'!K185*'Wycena frontów MDF'!O185)+('Wycena frontów MDF'!R185*'Wycena frontów MDF'!V185)),0)</f>
        <v>41.973749999999995</v>
      </c>
      <c r="Z185" s="230">
        <f t="shared" si="34"/>
        <v>1.2843799999999999</v>
      </c>
      <c r="AA185" s="230">
        <f t="shared" si="35"/>
        <v>0</v>
      </c>
      <c r="AB185" s="230">
        <f t="shared" si="36"/>
        <v>0</v>
      </c>
      <c r="AC185" s="230">
        <f t="shared" si="37"/>
        <v>34.377279999999999</v>
      </c>
      <c r="AD185" s="240">
        <f>IF(Wycena!$C$10="ALASKA z uchwytem",((15*'Wycena frontów MDF'!H185)+(15*'Wycena frontów MDF'!O185)+(15*'Wycena frontów MDF'!V185)),IF(Wycena!$C$10="Kanion z uchwytem",((15*'Wycena frontów MDF'!H185)+(15*'Wycena frontów MDF'!O185)+(15*'Wycena frontów MDF'!V185)),IF(Wycena!$C$10="Sparta z uchwytem",((15*'Wycena frontów MDF'!H185)+(15*'Wycena frontów MDF'!O185)+(15*'Wycena frontów MDF'!V185)),0)))</f>
        <v>0</v>
      </c>
      <c r="AE185" s="241">
        <f>IF(Wycena!$C$10="VEGAS",((50*H185)+(50*O185)+(50*V185)),0)</f>
        <v>0</v>
      </c>
      <c r="AF185" s="230">
        <v>0</v>
      </c>
      <c r="AG185" s="320">
        <f t="shared" si="38"/>
        <v>0</v>
      </c>
      <c r="AH185" s="320">
        <f t="shared" si="39"/>
        <v>0</v>
      </c>
      <c r="AI185" s="320">
        <f t="shared" si="40"/>
        <v>0</v>
      </c>
      <c r="AJ185" s="320">
        <f t="shared" si="41"/>
        <v>0</v>
      </c>
      <c r="AK185" s="320">
        <f t="shared" si="42"/>
        <v>0</v>
      </c>
      <c r="AL185" s="320">
        <f t="shared" si="43"/>
        <v>0</v>
      </c>
      <c r="AM185" s="320">
        <f t="shared" si="44"/>
        <v>0</v>
      </c>
      <c r="AN185" s="320">
        <f t="shared" si="45"/>
        <v>0</v>
      </c>
      <c r="AO185" s="320">
        <f t="shared" si="46"/>
        <v>0</v>
      </c>
      <c r="AS185" s="240">
        <f>IF(Wycena!$D$6=2,(AA185+AB185+AC185+AD185+AE185+AG185+AH185+AI185+AJ185+AK185+AL185+AM185+AN185+AO185),IF(Wycena!$D$6=3,(AA185+AB185+AC185+AD185+AF185+AG185+AH185+AI185+AJ185+AK185+AL185+AM185+AN185+AO185),0))</f>
        <v>0</v>
      </c>
      <c r="AT185" s="240">
        <f t="shared" si="32"/>
        <v>41.973749999999995</v>
      </c>
    </row>
    <row r="186" spans="2:46" ht="15.75" thickBot="1">
      <c r="B186" s="261" t="s">
        <v>924</v>
      </c>
      <c r="C186" s="322" t="s">
        <v>1238</v>
      </c>
      <c r="D186" s="302">
        <f t="shared" si="33"/>
        <v>16.7895</v>
      </c>
      <c r="E186" s="324">
        <v>2</v>
      </c>
      <c r="F186" s="279">
        <v>357</v>
      </c>
      <c r="G186" s="279">
        <v>596</v>
      </c>
      <c r="H186" s="276">
        <v>1</v>
      </c>
      <c r="I186" s="234">
        <f>IF(C186="PEŁNY",VLOOKUP(Wycena!$C$10,Wycena!$AA$2:$AC$60,3,0),IF(C186="SZUFLADA",VLOOKUP(Wycena!$C$10,Wycena!$AA$63:$AC$121,3,0),0))</f>
        <v>0</v>
      </c>
      <c r="J186" s="322" t="s">
        <v>1238</v>
      </c>
      <c r="K186" s="302">
        <f t="shared" si="47"/>
        <v>25.184249999999999</v>
      </c>
      <c r="L186" s="324">
        <v>3</v>
      </c>
      <c r="M186" s="279">
        <v>1082</v>
      </c>
      <c r="N186" s="279">
        <v>596</v>
      </c>
      <c r="O186" s="276">
        <v>1</v>
      </c>
      <c r="P186" s="234">
        <f>IF(J186="PEŁNY",VLOOKUP(Wycena!$C$10,Wycena!$AA$2:$AC$60,3,0),IF(J186="SZUFLADA",VLOOKUP(Wycena!$C$10,Wycena!$AA$63:$AC$121,3,0),0))</f>
        <v>0</v>
      </c>
      <c r="Q186" s="322" t="s">
        <v>1238</v>
      </c>
      <c r="R186" s="302">
        <f t="shared" ref="R186:R187" si="48">IF(Q186="PEŁNY",$G$2*S186, IF(Q186="SZUFLADA",$K$2*S186,0))</f>
        <v>16.7895</v>
      </c>
      <c r="S186" s="324">
        <v>2</v>
      </c>
      <c r="T186" s="1">
        <v>713</v>
      </c>
      <c r="U186" s="279">
        <v>596</v>
      </c>
      <c r="V186" s="276">
        <v>1</v>
      </c>
      <c r="W186" s="234">
        <f>IF(Q186="PEŁNY",VLOOKUP(Wycena!$C$10,Wycena!$AA$2:$AC$60,3,0),IF(Q186="SZUFLADA",VLOOKUP(Wycena!$C$10,Wycena!$AA$63:$AC$121,3,0),0))</f>
        <v>0</v>
      </c>
      <c r="X186" s="239">
        <f>IF(Wycena!$D$6&gt;1,(('Wycena frontów MDF'!D186*'Wycena frontów MDF'!H186)+('Wycena frontów MDF'!K186*'Wycena frontów MDF'!O186)+('Wycena frontów MDF'!R186*'Wycena frontów MDF'!V186)),0)</f>
        <v>58.763249999999999</v>
      </c>
      <c r="Z186" s="230">
        <f t="shared" si="34"/>
        <v>1.282592</v>
      </c>
      <c r="AA186" s="230">
        <f t="shared" si="35"/>
        <v>0</v>
      </c>
      <c r="AB186" s="230">
        <f t="shared" si="36"/>
        <v>0</v>
      </c>
      <c r="AC186" s="230">
        <f t="shared" si="37"/>
        <v>0</v>
      </c>
      <c r="AD186" s="240">
        <f>IF(Wycena!$C$10="ALASKA z uchwytem",((15*'Wycena frontów MDF'!H186)+(15*'Wycena frontów MDF'!O186)+(15*'Wycena frontów MDF'!V186)),IF(Wycena!$C$10="Kanion z uchwytem",((15*'Wycena frontów MDF'!H186)+(15*'Wycena frontów MDF'!O186)+(15*'Wycena frontów MDF'!V186)),IF(Wycena!$C$10="Sparta z uchwytem",((15*'Wycena frontów MDF'!H186)+(15*'Wycena frontów MDF'!O186)+(15*'Wycena frontów MDF'!V186)),0)))</f>
        <v>0</v>
      </c>
      <c r="AE186" s="241">
        <f>IF(Wycena!$C$10="VEGAS",((50*H186)+(50*O186)+(50*V186)),0)</f>
        <v>0</v>
      </c>
      <c r="AF186" s="230">
        <v>0</v>
      </c>
      <c r="AG186" s="320">
        <f t="shared" si="38"/>
        <v>0</v>
      </c>
      <c r="AH186" s="320">
        <f t="shared" si="39"/>
        <v>0</v>
      </c>
      <c r="AI186" s="320">
        <f t="shared" si="40"/>
        <v>0</v>
      </c>
      <c r="AJ186" s="320">
        <f t="shared" si="41"/>
        <v>0</v>
      </c>
      <c r="AK186" s="320">
        <f t="shared" si="42"/>
        <v>0</v>
      </c>
      <c r="AL186" s="320">
        <f t="shared" si="43"/>
        <v>0</v>
      </c>
      <c r="AM186" s="320">
        <f t="shared" si="44"/>
        <v>0</v>
      </c>
      <c r="AN186" s="320">
        <f t="shared" si="45"/>
        <v>0</v>
      </c>
      <c r="AO186" s="320">
        <f t="shared" si="46"/>
        <v>0</v>
      </c>
      <c r="AS186" s="240">
        <f>IF(Wycena!$D$6=2,(AA186+AB186+AC186+AD186+AE186+AG186+AH186+AI186+AJ186+AK186+AL186+AM186+AN186+AO186),IF(Wycena!$D$6=3,(AA186+AB186+AC186+AD186+AF186+AG186+AH186+AI186+AJ186+AK186+AL186+AM186+AN186+AO186),0))</f>
        <v>0</v>
      </c>
      <c r="AT186" s="240">
        <f t="shared" si="32"/>
        <v>58.763249999999999</v>
      </c>
    </row>
    <row r="187" spans="2:46" ht="15.75" thickBot="1">
      <c r="B187" s="243" t="s">
        <v>925</v>
      </c>
      <c r="C187" s="323" t="s">
        <v>1239</v>
      </c>
      <c r="D187" s="336">
        <f t="shared" si="33"/>
        <v>19.187999999999999</v>
      </c>
      <c r="E187" s="325">
        <v>1</v>
      </c>
      <c r="F187" s="279">
        <v>357</v>
      </c>
      <c r="G187" s="279">
        <v>596</v>
      </c>
      <c r="H187" s="276">
        <v>1</v>
      </c>
      <c r="I187" s="234">
        <f>IF(C187="PEŁNY",VLOOKUP(Wycena!$C$10,Wycena!$AA$2:$AC$60,3,0),IF(C187="SZUFLADA",VLOOKUP(Wycena!$C$10,Wycena!$AA$63:$AC$121,3,0),0))</f>
        <v>0</v>
      </c>
      <c r="J187" s="322" t="s">
        <v>1238</v>
      </c>
      <c r="K187" s="302">
        <f t="shared" si="47"/>
        <v>25.184249999999999</v>
      </c>
      <c r="L187" s="324">
        <v>3</v>
      </c>
      <c r="M187" s="279">
        <v>1082</v>
      </c>
      <c r="N187" s="279">
        <v>596</v>
      </c>
      <c r="O187" s="276">
        <v>1</v>
      </c>
      <c r="P187" s="234">
        <f>IF(J187="PEŁNY",VLOOKUP(Wycena!$C$10,Wycena!$AA$2:$AC$60,3,0),IF(J187="SZUFLADA",VLOOKUP(Wycena!$C$10,Wycena!$AA$63:$AC$121,3,0),0))</f>
        <v>0</v>
      </c>
      <c r="Q187" s="322" t="s">
        <v>1238</v>
      </c>
      <c r="R187" s="302">
        <f t="shared" si="48"/>
        <v>16.7895</v>
      </c>
      <c r="S187" s="324">
        <v>2</v>
      </c>
      <c r="T187" s="1">
        <v>713</v>
      </c>
      <c r="U187" s="279">
        <v>596</v>
      </c>
      <c r="V187" s="276">
        <v>1</v>
      </c>
      <c r="W187" s="234">
        <f>IF(Q187="PEŁNY",VLOOKUP(Wycena!$C$10,Wycena!$AA$2:$AC$60,3,0),IF(Q187="SZUFLADA",VLOOKUP(Wycena!$C$10,Wycena!$AA$63:$AC$121,3,0),0))</f>
        <v>0</v>
      </c>
      <c r="X187" s="239">
        <f>IF(Wycena!$D$6&gt;1,(('Wycena frontów MDF'!D187*'Wycena frontów MDF'!H187)+('Wycena frontów MDF'!K187*'Wycena frontów MDF'!O187)+('Wycena frontów MDF'!R187*'Wycena frontów MDF'!V187)),0)</f>
        <v>61.161749999999998</v>
      </c>
      <c r="Z187" s="230">
        <f t="shared" si="34"/>
        <v>1.282592</v>
      </c>
      <c r="AA187" s="230">
        <f t="shared" si="35"/>
        <v>0</v>
      </c>
      <c r="AB187" s="230">
        <f t="shared" si="36"/>
        <v>0</v>
      </c>
      <c r="AC187" s="230">
        <f t="shared" si="37"/>
        <v>0</v>
      </c>
      <c r="AD187" s="240">
        <f>IF(Wycena!$C$10="ALASKA z uchwytem",((15*'Wycena frontów MDF'!H187)+(15*'Wycena frontów MDF'!O187)+(15*'Wycena frontów MDF'!V187)),IF(Wycena!$C$10="Kanion z uchwytem",((15*'Wycena frontów MDF'!H187)+(15*'Wycena frontów MDF'!O187)+(15*'Wycena frontów MDF'!V187)),IF(Wycena!$C$10="Sparta z uchwytem",((15*'Wycena frontów MDF'!H187)+(15*'Wycena frontów MDF'!O187)+(15*'Wycena frontów MDF'!V187)),0)))</f>
        <v>0</v>
      </c>
      <c r="AE187" s="241">
        <f>IF(Wycena!$C$10="VEGAS",((50*H187)+(50*O187)+(50*V187)),0)</f>
        <v>0</v>
      </c>
      <c r="AF187" s="230">
        <v>0</v>
      </c>
      <c r="AG187" s="320">
        <f t="shared" si="38"/>
        <v>0</v>
      </c>
      <c r="AH187" s="320">
        <f t="shared" si="39"/>
        <v>0</v>
      </c>
      <c r="AI187" s="320">
        <f t="shared" si="40"/>
        <v>0</v>
      </c>
      <c r="AJ187" s="320">
        <f t="shared" si="41"/>
        <v>0</v>
      </c>
      <c r="AK187" s="320">
        <f t="shared" si="42"/>
        <v>0</v>
      </c>
      <c r="AL187" s="320">
        <f t="shared" si="43"/>
        <v>0</v>
      </c>
      <c r="AM187" s="320">
        <f t="shared" si="44"/>
        <v>0</v>
      </c>
      <c r="AN187" s="320">
        <f t="shared" si="45"/>
        <v>0</v>
      </c>
      <c r="AO187" s="320">
        <f t="shared" si="46"/>
        <v>0</v>
      </c>
      <c r="AS187" s="240">
        <f>IF(Wycena!$D$6=2,(AA187+AB187+AC187+AD187+AE187+AG187+AH187+AI187+AJ187+AK187+AL187+AM187+AN187+AO187),IF(Wycena!$D$6=3,(AA187+AB187+AC187+AD187+AF187+AG187+AH187+AI187+AJ187+AK187+AL187+AM187+AN187+AO187),0))</f>
        <v>0</v>
      </c>
      <c r="AT187" s="240">
        <f t="shared" si="32"/>
        <v>61.161749999999998</v>
      </c>
    </row>
    <row r="188" spans="2:46" ht="15.75" thickBot="1">
      <c r="B188" s="243" t="s">
        <v>135</v>
      </c>
      <c r="C188" s="322" t="s">
        <v>1238</v>
      </c>
      <c r="D188" s="302">
        <f t="shared" si="33"/>
        <v>16.7895</v>
      </c>
      <c r="E188" s="324">
        <v>2</v>
      </c>
      <c r="F188" s="279">
        <v>713</v>
      </c>
      <c r="G188" s="279">
        <v>296</v>
      </c>
      <c r="H188" s="276">
        <v>1</v>
      </c>
      <c r="I188" s="234">
        <f>IF(C188="PEŁNY",VLOOKUP(Wycena!$C$10,Wycena!$AA$2:$AC$60,3,0),IF(C188="SZUFLADA",VLOOKUP(Wycena!$C$10,Wycena!$AA$63:$AC$121,3,0),0))</f>
        <v>0</v>
      </c>
      <c r="J188" s="337" t="s">
        <v>1244</v>
      </c>
      <c r="K188" s="337"/>
      <c r="L188" s="328"/>
      <c r="M188"/>
      <c r="N188"/>
      <c r="O188"/>
      <c r="P188" s="234">
        <f>IF(J188="PEŁNY",VLOOKUP(Wycena!$C$10,Wycena!$AA$2:$AC$60,3,0),IF(J188="SZUFLADA",VLOOKUP(Wycena!$C$10,Wycena!$AA$63:$AC$121,3,0),0))</f>
        <v>0</v>
      </c>
      <c r="Q188" s="337" t="s">
        <v>1244</v>
      </c>
      <c r="R188" s="280"/>
      <c r="S188" s="329"/>
      <c r="T188"/>
      <c r="U188"/>
      <c r="V188"/>
      <c r="W188" s="234">
        <f>IF(Q188="PEŁNY",VLOOKUP(Wycena!$C$10,Wycena!$AA$2:$AC$60,3,0),IF(Q188="SZUFLADA",VLOOKUP(Wycena!$C$10,Wycena!$AA$63:$AC$121,3,0),0))</f>
        <v>0</v>
      </c>
      <c r="X188" s="239">
        <f>IF(Wycena!$D$6&gt;1,(('Wycena frontów MDF'!D188*'Wycena frontów MDF'!H188)+('Wycena frontów MDF'!K188*'Wycena frontów MDF'!O188)+('Wycena frontów MDF'!R188*'Wycena frontów MDF'!V188)),0)</f>
        <v>16.7895</v>
      </c>
      <c r="Z188" s="230">
        <f t="shared" si="34"/>
        <v>0.21104799999999999</v>
      </c>
      <c r="AA188" s="230">
        <f t="shared" si="35"/>
        <v>0</v>
      </c>
      <c r="AB188" s="230">
        <f t="shared" si="36"/>
        <v>0</v>
      </c>
      <c r="AC188" s="230">
        <f t="shared" si="37"/>
        <v>0</v>
      </c>
      <c r="AD188" s="240">
        <f>IF(Wycena!$C$10="ALASKA z uchwytem",((15*'Wycena frontów MDF'!H188)+(15*'Wycena frontów MDF'!O188)+(15*'Wycena frontów MDF'!V188)),IF(Wycena!$C$10="Kanion z uchwytem",((15*'Wycena frontów MDF'!H188)+(15*'Wycena frontów MDF'!O188)+(15*'Wycena frontów MDF'!V188)),IF(Wycena!$C$10="Sparta z uchwytem",((15*'Wycena frontów MDF'!H188)+(15*'Wycena frontów MDF'!O188)+(15*'Wycena frontów MDF'!V188)),0)))</f>
        <v>0</v>
      </c>
      <c r="AE188" s="241">
        <f>IF(Wycena!$C$10="VEGAS",((50*H188)+(50*O188)+(50*V188)),0)</f>
        <v>0</v>
      </c>
      <c r="AF188" s="230">
        <v>0</v>
      </c>
      <c r="AG188" s="320">
        <f t="shared" si="38"/>
        <v>0</v>
      </c>
      <c r="AH188" s="320">
        <f t="shared" si="39"/>
        <v>0</v>
      </c>
      <c r="AI188" s="320">
        <f t="shared" si="40"/>
        <v>0</v>
      </c>
      <c r="AJ188" s="320">
        <f t="shared" si="41"/>
        <v>0</v>
      </c>
      <c r="AK188" s="320">
        <f t="shared" si="42"/>
        <v>0</v>
      </c>
      <c r="AL188" s="320">
        <f t="shared" si="43"/>
        <v>0</v>
      </c>
      <c r="AM188" s="320">
        <f t="shared" si="44"/>
        <v>0</v>
      </c>
      <c r="AN188" s="320">
        <f t="shared" si="45"/>
        <v>0</v>
      </c>
      <c r="AO188" s="320">
        <f t="shared" si="46"/>
        <v>0</v>
      </c>
      <c r="AS188" s="240">
        <f>IF(Wycena!$D$6=2,(AA188+AB188+AC188+AD188+AE188+AG188+AH188+AI188+AJ188+AK188+AL188+AM188+AN188+AO188),IF(Wycena!$D$6=3,(AA188+AB188+AC188+AD188+AF188+AG188+AH188+AI188+AJ188+AK188+AL188+AM188+AN188+AO188),0))</f>
        <v>0</v>
      </c>
      <c r="AT188" s="240">
        <f t="shared" si="32"/>
        <v>16.7895</v>
      </c>
    </row>
    <row r="189" spans="2:46" ht="15.75" thickBot="1">
      <c r="B189" s="243" t="s">
        <v>136</v>
      </c>
      <c r="C189" s="322" t="s">
        <v>1238</v>
      </c>
      <c r="D189" s="302">
        <f t="shared" si="33"/>
        <v>16.7895</v>
      </c>
      <c r="E189" s="324">
        <v>2</v>
      </c>
      <c r="F189" s="279">
        <v>713</v>
      </c>
      <c r="G189" s="278">
        <v>396</v>
      </c>
      <c r="H189" s="224">
        <v>1</v>
      </c>
      <c r="I189" s="234">
        <f>IF(C189="PEŁNY",VLOOKUP(Wycena!$C$10,Wycena!$AA$2:$AC$60,3,0),IF(C189="SZUFLADA",VLOOKUP(Wycena!$C$10,Wycena!$AA$63:$AC$121,3,0),0))</f>
        <v>0</v>
      </c>
      <c r="J189" s="337" t="s">
        <v>1244</v>
      </c>
      <c r="K189" s="337"/>
      <c r="L189" s="328"/>
      <c r="M189"/>
      <c r="N189"/>
      <c r="O189"/>
      <c r="P189" s="234">
        <f>IF(J189="PEŁNY",VLOOKUP(Wycena!$C$10,Wycena!$AA$2:$AC$60,3,0),IF(J189="SZUFLADA",VLOOKUP(Wycena!$C$10,Wycena!$AA$63:$AC$121,3,0),0))</f>
        <v>0</v>
      </c>
      <c r="Q189" s="337" t="s">
        <v>1244</v>
      </c>
      <c r="R189" s="280"/>
      <c r="S189" s="329"/>
      <c r="T189"/>
      <c r="U189"/>
      <c r="V189"/>
      <c r="W189" s="234">
        <f>IF(Q189="PEŁNY",VLOOKUP(Wycena!$C$10,Wycena!$AA$2:$AC$60,3,0),IF(Q189="SZUFLADA",VLOOKUP(Wycena!$C$10,Wycena!$AA$63:$AC$121,3,0),0))</f>
        <v>0</v>
      </c>
      <c r="X189" s="239">
        <f>IF(Wycena!$D$6&gt;1,(('Wycena frontów MDF'!D189*'Wycena frontów MDF'!H189)+('Wycena frontów MDF'!K189*'Wycena frontów MDF'!O189)+('Wycena frontów MDF'!R189*'Wycena frontów MDF'!V189)),0)</f>
        <v>16.7895</v>
      </c>
      <c r="Z189" s="230">
        <f t="shared" si="34"/>
        <v>0.28234799999999999</v>
      </c>
      <c r="AA189" s="230">
        <f t="shared" si="35"/>
        <v>0</v>
      </c>
      <c r="AB189" s="230">
        <f t="shared" si="36"/>
        <v>0</v>
      </c>
      <c r="AC189" s="230">
        <f t="shared" si="37"/>
        <v>0</v>
      </c>
      <c r="AD189" s="240">
        <f>IF(Wycena!$C$10="ALASKA z uchwytem",((15*'Wycena frontów MDF'!H189)+(15*'Wycena frontów MDF'!O189)+(15*'Wycena frontów MDF'!V189)),IF(Wycena!$C$10="Kanion z uchwytem",((15*'Wycena frontów MDF'!H189)+(15*'Wycena frontów MDF'!O189)+(15*'Wycena frontów MDF'!V189)),IF(Wycena!$C$10="Sparta z uchwytem",((15*'Wycena frontów MDF'!H189)+(15*'Wycena frontów MDF'!O189)+(15*'Wycena frontów MDF'!V189)),0)))</f>
        <v>0</v>
      </c>
      <c r="AE189" s="241">
        <f>IF(Wycena!$C$10="VEGAS",((50*H189)+(50*O189)+(50*V189)),0)</f>
        <v>0</v>
      </c>
      <c r="AF189" s="230">
        <v>0</v>
      </c>
      <c r="AG189" s="320">
        <f t="shared" si="38"/>
        <v>0</v>
      </c>
      <c r="AH189" s="320">
        <f t="shared" si="39"/>
        <v>0</v>
      </c>
      <c r="AI189" s="320">
        <f t="shared" si="40"/>
        <v>0</v>
      </c>
      <c r="AJ189" s="320">
        <f t="shared" si="41"/>
        <v>0</v>
      </c>
      <c r="AK189" s="320">
        <f t="shared" si="42"/>
        <v>0</v>
      </c>
      <c r="AL189" s="320">
        <f t="shared" si="43"/>
        <v>0</v>
      </c>
      <c r="AM189" s="320">
        <f t="shared" si="44"/>
        <v>0</v>
      </c>
      <c r="AN189" s="320">
        <f t="shared" si="45"/>
        <v>0</v>
      </c>
      <c r="AO189" s="320">
        <f t="shared" si="46"/>
        <v>0</v>
      </c>
      <c r="AS189" s="240">
        <f>IF(Wycena!$D$6=2,(AA189+AB189+AC189+AD189+AE189+AG189+AH189+AI189+AJ189+AK189+AL189+AM189+AN189+AO189),IF(Wycena!$D$6=3,(AA189+AB189+AC189+AD189+AF189+AG189+AH189+AI189+AJ189+AK189+AL189+AM189+AN189+AO189),0))</f>
        <v>0</v>
      </c>
      <c r="AT189" s="240">
        <f t="shared" si="32"/>
        <v>16.7895</v>
      </c>
    </row>
    <row r="190" spans="2:46" ht="15.75" thickBot="1">
      <c r="B190" s="243" t="s">
        <v>137</v>
      </c>
      <c r="C190" s="322" t="s">
        <v>1238</v>
      </c>
      <c r="D190" s="302">
        <f t="shared" si="33"/>
        <v>16.7895</v>
      </c>
      <c r="E190" s="324">
        <v>2</v>
      </c>
      <c r="F190" s="279">
        <v>713</v>
      </c>
      <c r="G190" s="278">
        <v>446</v>
      </c>
      <c r="H190" s="224">
        <v>1</v>
      </c>
      <c r="I190" s="234">
        <f>IF(C190="PEŁNY",VLOOKUP(Wycena!$C$10,Wycena!$AA$2:$AC$60,3,0),IF(C190="SZUFLADA",VLOOKUP(Wycena!$C$10,Wycena!$AA$63:$AC$121,3,0),0))</f>
        <v>0</v>
      </c>
      <c r="J190" s="337" t="s">
        <v>1244</v>
      </c>
      <c r="K190" s="337"/>
      <c r="L190" s="328"/>
      <c r="M190"/>
      <c r="N190"/>
      <c r="O190"/>
      <c r="P190" s="234">
        <f>IF(J190="PEŁNY",VLOOKUP(Wycena!$C$10,Wycena!$AA$2:$AC$60,3,0),IF(J190="SZUFLADA",VLOOKUP(Wycena!$C$10,Wycena!$AA$63:$AC$121,3,0),0))</f>
        <v>0</v>
      </c>
      <c r="Q190" s="337" t="s">
        <v>1244</v>
      </c>
      <c r="R190" s="280"/>
      <c r="S190" s="329"/>
      <c r="T190"/>
      <c r="U190"/>
      <c r="V190"/>
      <c r="W190" s="234">
        <f>IF(Q190="PEŁNY",VLOOKUP(Wycena!$C$10,Wycena!$AA$2:$AC$60,3,0),IF(Q190="SZUFLADA",VLOOKUP(Wycena!$C$10,Wycena!$AA$63:$AC$121,3,0),0))</f>
        <v>0</v>
      </c>
      <c r="X190" s="239">
        <f>IF(Wycena!$D$6&gt;1,(('Wycena frontów MDF'!D190*'Wycena frontów MDF'!H190)+('Wycena frontów MDF'!K190*'Wycena frontów MDF'!O190)+('Wycena frontów MDF'!R190*'Wycena frontów MDF'!V190)),0)</f>
        <v>16.7895</v>
      </c>
      <c r="Z190" s="230">
        <f t="shared" si="34"/>
        <v>0.317998</v>
      </c>
      <c r="AA190" s="230">
        <f t="shared" si="35"/>
        <v>0</v>
      </c>
      <c r="AB190" s="230">
        <f t="shared" si="36"/>
        <v>0</v>
      </c>
      <c r="AC190" s="230">
        <f t="shared" si="37"/>
        <v>0</v>
      </c>
      <c r="AD190" s="240">
        <f>IF(Wycena!$C$10="ALASKA z uchwytem",((15*'Wycena frontów MDF'!H190)+(15*'Wycena frontów MDF'!O190)+(15*'Wycena frontów MDF'!V190)),IF(Wycena!$C$10="Kanion z uchwytem",((15*'Wycena frontów MDF'!H190)+(15*'Wycena frontów MDF'!O190)+(15*'Wycena frontów MDF'!V190)),IF(Wycena!$C$10="Sparta z uchwytem",((15*'Wycena frontów MDF'!H190)+(15*'Wycena frontów MDF'!O190)+(15*'Wycena frontów MDF'!V190)),0)))</f>
        <v>0</v>
      </c>
      <c r="AE190" s="241">
        <f>IF(Wycena!$C$10="VEGAS",((50*H190)+(50*O190)+(50*V190)),0)</f>
        <v>0</v>
      </c>
      <c r="AF190" s="230">
        <v>0</v>
      </c>
      <c r="AG190" s="320">
        <f t="shared" si="38"/>
        <v>0</v>
      </c>
      <c r="AH190" s="320">
        <f t="shared" si="39"/>
        <v>0</v>
      </c>
      <c r="AI190" s="320">
        <f t="shared" si="40"/>
        <v>0</v>
      </c>
      <c r="AJ190" s="320">
        <f t="shared" si="41"/>
        <v>0</v>
      </c>
      <c r="AK190" s="320">
        <f t="shared" si="42"/>
        <v>0</v>
      </c>
      <c r="AL190" s="320">
        <f t="shared" si="43"/>
        <v>0</v>
      </c>
      <c r="AM190" s="320">
        <f t="shared" si="44"/>
        <v>0</v>
      </c>
      <c r="AN190" s="320">
        <f t="shared" si="45"/>
        <v>0</v>
      </c>
      <c r="AO190" s="320">
        <f t="shared" si="46"/>
        <v>0</v>
      </c>
      <c r="AS190" s="240">
        <f>IF(Wycena!$D$6=2,(AA190+AB190+AC190+AD190+AE190+AG190+AH190+AI190+AJ190+AK190+AL190+AM190+AN190+AO190),IF(Wycena!$D$6=3,(AA190+AB190+AC190+AD190+AF190+AG190+AH190+AI190+AJ190+AK190+AL190+AM190+AN190+AO190),0))</f>
        <v>0</v>
      </c>
      <c r="AT190" s="240">
        <f t="shared" si="32"/>
        <v>16.7895</v>
      </c>
    </row>
    <row r="191" spans="2:46" ht="15.75" thickBot="1">
      <c r="B191" s="243" t="s">
        <v>138</v>
      </c>
      <c r="C191" s="322" t="s">
        <v>1238</v>
      </c>
      <c r="D191" s="302">
        <f t="shared" si="33"/>
        <v>16.7895</v>
      </c>
      <c r="E191" s="324">
        <v>2</v>
      </c>
      <c r="F191" s="279">
        <v>713</v>
      </c>
      <c r="G191" s="278">
        <v>496</v>
      </c>
      <c r="H191" s="224">
        <v>1</v>
      </c>
      <c r="I191" s="234">
        <f>IF(C191="PEŁNY",VLOOKUP(Wycena!$C$10,Wycena!$AA$2:$AC$60,3,0),IF(C191="SZUFLADA",VLOOKUP(Wycena!$C$10,Wycena!$AA$63:$AC$121,3,0),0))</f>
        <v>0</v>
      </c>
      <c r="J191" s="337" t="s">
        <v>1244</v>
      </c>
      <c r="K191" s="337"/>
      <c r="L191" s="328"/>
      <c r="M191"/>
      <c r="N191"/>
      <c r="O191"/>
      <c r="P191" s="234">
        <f>IF(J191="PEŁNY",VLOOKUP(Wycena!$C$10,Wycena!$AA$2:$AC$60,3,0),IF(J191="SZUFLADA",VLOOKUP(Wycena!$C$10,Wycena!$AA$63:$AC$121,3,0),0))</f>
        <v>0</v>
      </c>
      <c r="Q191" s="337" t="s">
        <v>1244</v>
      </c>
      <c r="R191" s="280"/>
      <c r="S191" s="329"/>
      <c r="T191"/>
      <c r="U191"/>
      <c r="V191"/>
      <c r="W191" s="234">
        <f>IF(Q191="PEŁNY",VLOOKUP(Wycena!$C$10,Wycena!$AA$2:$AC$60,3,0),IF(Q191="SZUFLADA",VLOOKUP(Wycena!$C$10,Wycena!$AA$63:$AC$121,3,0),0))</f>
        <v>0</v>
      </c>
      <c r="X191" s="239">
        <f>IF(Wycena!$D$6&gt;1,(('Wycena frontów MDF'!D191*'Wycena frontów MDF'!H191)+('Wycena frontów MDF'!K191*'Wycena frontów MDF'!O191)+('Wycena frontów MDF'!R191*'Wycena frontów MDF'!V191)),0)</f>
        <v>16.7895</v>
      </c>
      <c r="Z191" s="230">
        <f t="shared" si="34"/>
        <v>0.35364799999999996</v>
      </c>
      <c r="AA191" s="230">
        <f t="shared" si="35"/>
        <v>0</v>
      </c>
      <c r="AB191" s="230">
        <f t="shared" si="36"/>
        <v>0</v>
      </c>
      <c r="AC191" s="230">
        <f t="shared" si="37"/>
        <v>0</v>
      </c>
      <c r="AD191" s="240">
        <f>IF(Wycena!$C$10="ALASKA z uchwytem",((15*'Wycena frontów MDF'!H191)+(15*'Wycena frontów MDF'!O191)+(15*'Wycena frontów MDF'!V191)),IF(Wycena!$C$10="Kanion z uchwytem",((15*'Wycena frontów MDF'!H191)+(15*'Wycena frontów MDF'!O191)+(15*'Wycena frontów MDF'!V191)),IF(Wycena!$C$10="Sparta z uchwytem",((15*'Wycena frontów MDF'!H191)+(15*'Wycena frontów MDF'!O191)+(15*'Wycena frontów MDF'!V191)),0)))</f>
        <v>0</v>
      </c>
      <c r="AE191" s="241">
        <f>IF(Wycena!$C$10="VEGAS",((50*H191)+(50*O191)+(50*V191)),0)</f>
        <v>0</v>
      </c>
      <c r="AF191" s="230">
        <v>0</v>
      </c>
      <c r="AG191" s="320">
        <f t="shared" si="38"/>
        <v>0</v>
      </c>
      <c r="AH191" s="320">
        <f t="shared" si="39"/>
        <v>0</v>
      </c>
      <c r="AI191" s="320">
        <f t="shared" si="40"/>
        <v>0</v>
      </c>
      <c r="AJ191" s="320">
        <f t="shared" si="41"/>
        <v>0</v>
      </c>
      <c r="AK191" s="320">
        <f t="shared" si="42"/>
        <v>0</v>
      </c>
      <c r="AL191" s="320">
        <f t="shared" si="43"/>
        <v>0</v>
      </c>
      <c r="AM191" s="320">
        <f t="shared" si="44"/>
        <v>0</v>
      </c>
      <c r="AN191" s="320">
        <f t="shared" si="45"/>
        <v>0</v>
      </c>
      <c r="AO191" s="320">
        <f t="shared" si="46"/>
        <v>0</v>
      </c>
      <c r="AS191" s="240">
        <f>IF(Wycena!$D$6=2,(AA191+AB191+AC191+AD191+AE191+AG191+AH191+AI191+AJ191+AK191+AL191+AM191+AN191+AO191),IF(Wycena!$D$6=3,(AA191+AB191+AC191+AD191+AF191+AG191+AH191+AI191+AJ191+AK191+AL191+AM191+AN191+AO191),0))</f>
        <v>0</v>
      </c>
      <c r="AT191" s="240">
        <f t="shared" si="32"/>
        <v>16.7895</v>
      </c>
    </row>
    <row r="192" spans="2:46" ht="15.75" thickBot="1">
      <c r="B192" s="243" t="s">
        <v>139</v>
      </c>
      <c r="C192" s="322" t="s">
        <v>1238</v>
      </c>
      <c r="D192" s="302">
        <f t="shared" si="33"/>
        <v>16.7895</v>
      </c>
      <c r="E192" s="324">
        <v>2</v>
      </c>
      <c r="F192" s="279">
        <v>713</v>
      </c>
      <c r="G192" s="278">
        <v>596</v>
      </c>
      <c r="H192" s="224">
        <v>1</v>
      </c>
      <c r="I192" s="234">
        <f>IF(C192="PEŁNY",VLOOKUP(Wycena!$C$10,Wycena!$AA$2:$AC$60,3,0),IF(C192="SZUFLADA",VLOOKUP(Wycena!$C$10,Wycena!$AA$63:$AC$121,3,0),0))</f>
        <v>0</v>
      </c>
      <c r="J192" s="337" t="s">
        <v>1244</v>
      </c>
      <c r="K192" s="337"/>
      <c r="L192" s="328"/>
      <c r="M192"/>
      <c r="N192"/>
      <c r="O192"/>
      <c r="P192" s="234">
        <f>IF(J192="PEŁNY",VLOOKUP(Wycena!$C$10,Wycena!$AA$2:$AC$60,3,0),IF(J192="SZUFLADA",VLOOKUP(Wycena!$C$10,Wycena!$AA$63:$AC$121,3,0),0))</f>
        <v>0</v>
      </c>
      <c r="Q192" s="337" t="s">
        <v>1244</v>
      </c>
      <c r="R192" s="280"/>
      <c r="S192" s="329"/>
      <c r="T192"/>
      <c r="U192"/>
      <c r="V192"/>
      <c r="W192" s="234">
        <f>IF(Q192="PEŁNY",VLOOKUP(Wycena!$C$10,Wycena!$AA$2:$AC$60,3,0),IF(Q192="SZUFLADA",VLOOKUP(Wycena!$C$10,Wycena!$AA$63:$AC$121,3,0),0))</f>
        <v>0</v>
      </c>
      <c r="X192" s="239">
        <f>IF(Wycena!$D$6&gt;1,(('Wycena frontów MDF'!D192*'Wycena frontów MDF'!H192)+('Wycena frontów MDF'!K192*'Wycena frontów MDF'!O192)+('Wycena frontów MDF'!R192*'Wycena frontów MDF'!V192)),0)</f>
        <v>16.7895</v>
      </c>
      <c r="Z192" s="230">
        <f t="shared" si="34"/>
        <v>0.42494799999999994</v>
      </c>
      <c r="AA192" s="230">
        <f t="shared" si="35"/>
        <v>0</v>
      </c>
      <c r="AB192" s="230">
        <f t="shared" si="36"/>
        <v>0</v>
      </c>
      <c r="AC192" s="230">
        <f t="shared" si="37"/>
        <v>0</v>
      </c>
      <c r="AD192" s="240">
        <f>IF(Wycena!$C$10="ALASKA z uchwytem",((15*'Wycena frontów MDF'!H192)+(15*'Wycena frontów MDF'!O192)+(15*'Wycena frontów MDF'!V192)),IF(Wycena!$C$10="Kanion z uchwytem",((15*'Wycena frontów MDF'!H192)+(15*'Wycena frontów MDF'!O192)+(15*'Wycena frontów MDF'!V192)),IF(Wycena!$C$10="Sparta z uchwytem",((15*'Wycena frontów MDF'!H192)+(15*'Wycena frontów MDF'!O192)+(15*'Wycena frontów MDF'!V192)),0)))</f>
        <v>0</v>
      </c>
      <c r="AE192" s="241">
        <f>IF(Wycena!$C$10="VEGAS",((50*H192)+(50*O192)+(50*V192)),0)</f>
        <v>0</v>
      </c>
      <c r="AF192" s="230">
        <v>0</v>
      </c>
      <c r="AG192" s="320">
        <f t="shared" si="38"/>
        <v>0</v>
      </c>
      <c r="AH192" s="320">
        <f t="shared" si="39"/>
        <v>0</v>
      </c>
      <c r="AI192" s="320">
        <f t="shared" si="40"/>
        <v>0</v>
      </c>
      <c r="AJ192" s="320">
        <f t="shared" si="41"/>
        <v>0</v>
      </c>
      <c r="AK192" s="320">
        <f t="shared" si="42"/>
        <v>0</v>
      </c>
      <c r="AL192" s="320">
        <f t="shared" si="43"/>
        <v>0</v>
      </c>
      <c r="AM192" s="320">
        <f t="shared" si="44"/>
        <v>0</v>
      </c>
      <c r="AN192" s="320">
        <f t="shared" si="45"/>
        <v>0</v>
      </c>
      <c r="AO192" s="320">
        <f t="shared" si="46"/>
        <v>0</v>
      </c>
      <c r="AS192" s="240">
        <f>IF(Wycena!$D$6=2,(AA192+AB192+AC192+AD192+AE192+AG192+AH192+AI192+AJ192+AK192+AL192+AM192+AN192+AO192),IF(Wycena!$D$6=3,(AA192+AB192+AC192+AD192+AF192+AG192+AH192+AI192+AJ192+AK192+AL192+AM192+AN192+AO192),0))</f>
        <v>0</v>
      </c>
      <c r="AT192" s="240">
        <f t="shared" si="32"/>
        <v>16.7895</v>
      </c>
    </row>
    <row r="193" spans="2:46" ht="15.75" thickBot="1">
      <c r="B193" s="243" t="s">
        <v>140</v>
      </c>
      <c r="C193" s="322" t="s">
        <v>1238</v>
      </c>
      <c r="D193" s="302">
        <f t="shared" si="33"/>
        <v>16.7895</v>
      </c>
      <c r="E193" s="324">
        <v>2</v>
      </c>
      <c r="F193" s="279">
        <v>713</v>
      </c>
      <c r="G193" s="278">
        <v>296</v>
      </c>
      <c r="H193" s="224">
        <v>2</v>
      </c>
      <c r="I193" s="234">
        <f>IF(C193="PEŁNY",VLOOKUP(Wycena!$C$10,Wycena!$AA$2:$AC$60,3,0),IF(C193="SZUFLADA",VLOOKUP(Wycena!$C$10,Wycena!$AA$63:$AC$121,3,0),0))</f>
        <v>0</v>
      </c>
      <c r="J193" s="337" t="s">
        <v>1244</v>
      </c>
      <c r="K193" s="337"/>
      <c r="L193" s="328"/>
      <c r="M193"/>
      <c r="N193"/>
      <c r="O193"/>
      <c r="P193" s="234">
        <f>IF(J193="PEŁNY",VLOOKUP(Wycena!$C$10,Wycena!$AA$2:$AC$60,3,0),IF(J193="SZUFLADA",VLOOKUP(Wycena!$C$10,Wycena!$AA$63:$AC$121,3,0),0))</f>
        <v>0</v>
      </c>
      <c r="Q193" s="337" t="s">
        <v>1244</v>
      </c>
      <c r="R193" s="280"/>
      <c r="S193" s="329"/>
      <c r="T193"/>
      <c r="U193"/>
      <c r="V193"/>
      <c r="W193" s="234">
        <f>IF(Q193="PEŁNY",VLOOKUP(Wycena!$C$10,Wycena!$AA$2:$AC$60,3,0),IF(Q193="SZUFLADA",VLOOKUP(Wycena!$C$10,Wycena!$AA$63:$AC$121,3,0),0))</f>
        <v>0</v>
      </c>
      <c r="X193" s="239">
        <f>IF(Wycena!$D$6&gt;1,(('Wycena frontów MDF'!D193*'Wycena frontów MDF'!H193)+('Wycena frontów MDF'!K193*'Wycena frontów MDF'!O193)+('Wycena frontów MDF'!R193*'Wycena frontów MDF'!V193)),0)</f>
        <v>33.579000000000001</v>
      </c>
      <c r="Z193" s="230">
        <f t="shared" si="34"/>
        <v>0.42209599999999997</v>
      </c>
      <c r="AA193" s="230">
        <f t="shared" si="35"/>
        <v>0</v>
      </c>
      <c r="AB193" s="230">
        <f t="shared" si="36"/>
        <v>0</v>
      </c>
      <c r="AC193" s="230">
        <f t="shared" si="37"/>
        <v>0</v>
      </c>
      <c r="AD193" s="240">
        <f>IF(Wycena!$C$10="ALASKA z uchwytem",((15*'Wycena frontów MDF'!H193)+(15*'Wycena frontów MDF'!O193)+(15*'Wycena frontów MDF'!V193)),IF(Wycena!$C$10="Kanion z uchwytem",((15*'Wycena frontów MDF'!H193)+(15*'Wycena frontów MDF'!O193)+(15*'Wycena frontów MDF'!V193)),IF(Wycena!$C$10="Sparta z uchwytem",((15*'Wycena frontów MDF'!H193)+(15*'Wycena frontów MDF'!O193)+(15*'Wycena frontów MDF'!V193)),0)))</f>
        <v>0</v>
      </c>
      <c r="AE193" s="241">
        <f>IF(Wycena!$C$10="VEGAS",((50*H193)+(50*O193)+(50*V193)),0)</f>
        <v>0</v>
      </c>
      <c r="AF193" s="230">
        <v>0</v>
      </c>
      <c r="AG193" s="320">
        <f t="shared" si="38"/>
        <v>0</v>
      </c>
      <c r="AH193" s="320">
        <f t="shared" si="39"/>
        <v>0</v>
      </c>
      <c r="AI193" s="320">
        <f t="shared" si="40"/>
        <v>0</v>
      </c>
      <c r="AJ193" s="320">
        <f t="shared" si="41"/>
        <v>0</v>
      </c>
      <c r="AK193" s="320">
        <f t="shared" si="42"/>
        <v>0</v>
      </c>
      <c r="AL193" s="320">
        <f t="shared" si="43"/>
        <v>0</v>
      </c>
      <c r="AM193" s="320">
        <f t="shared" si="44"/>
        <v>0</v>
      </c>
      <c r="AN193" s="320">
        <f t="shared" si="45"/>
        <v>0</v>
      </c>
      <c r="AO193" s="320">
        <f t="shared" si="46"/>
        <v>0</v>
      </c>
      <c r="AS193" s="240">
        <f>IF(Wycena!$D$6=2,(AA193+AB193+AC193+AD193+AE193+AG193+AH193+AI193+AJ193+AK193+AL193+AM193+AN193+AO193),IF(Wycena!$D$6=3,(AA193+AB193+AC193+AD193+AF193+AG193+AH193+AI193+AJ193+AK193+AL193+AM193+AN193+AO193),0))</f>
        <v>0</v>
      </c>
      <c r="AT193" s="240">
        <f t="shared" si="32"/>
        <v>33.579000000000001</v>
      </c>
    </row>
    <row r="194" spans="2:46" ht="15.75" thickBot="1">
      <c r="B194" s="243" t="s">
        <v>141</v>
      </c>
      <c r="C194" s="322" t="s">
        <v>1238</v>
      </c>
      <c r="D194" s="302">
        <f t="shared" si="33"/>
        <v>16.7895</v>
      </c>
      <c r="E194" s="324">
        <v>2</v>
      </c>
      <c r="F194" s="279">
        <v>713</v>
      </c>
      <c r="G194" s="278">
        <v>346</v>
      </c>
      <c r="H194" s="224">
        <v>2</v>
      </c>
      <c r="I194" s="234">
        <f>IF(C194="PEŁNY",VLOOKUP(Wycena!$C$10,Wycena!$AA$2:$AC$60,3,0),IF(C194="SZUFLADA",VLOOKUP(Wycena!$C$10,Wycena!$AA$63:$AC$121,3,0),0))</f>
        <v>0</v>
      </c>
      <c r="J194" s="337" t="s">
        <v>1244</v>
      </c>
      <c r="K194" s="337"/>
      <c r="L194" s="328"/>
      <c r="M194"/>
      <c r="N194"/>
      <c r="O194"/>
      <c r="P194" s="234">
        <f>IF(J194="PEŁNY",VLOOKUP(Wycena!$C$10,Wycena!$AA$2:$AC$60,3,0),IF(J194="SZUFLADA",VLOOKUP(Wycena!$C$10,Wycena!$AA$63:$AC$121,3,0),0))</f>
        <v>0</v>
      </c>
      <c r="Q194" s="337" t="s">
        <v>1244</v>
      </c>
      <c r="R194" s="280"/>
      <c r="S194" s="329"/>
      <c r="T194"/>
      <c r="U194"/>
      <c r="V194"/>
      <c r="W194" s="234">
        <f>IF(Q194="PEŁNY",VLOOKUP(Wycena!$C$10,Wycena!$AA$2:$AC$60,3,0),IF(Q194="SZUFLADA",VLOOKUP(Wycena!$C$10,Wycena!$AA$63:$AC$121,3,0),0))</f>
        <v>0</v>
      </c>
      <c r="X194" s="239">
        <f>IF(Wycena!$D$6&gt;1,(('Wycena frontów MDF'!D194*'Wycena frontów MDF'!H194)+('Wycena frontów MDF'!K194*'Wycena frontów MDF'!O194)+('Wycena frontów MDF'!R194*'Wycena frontów MDF'!V194)),0)</f>
        <v>33.579000000000001</v>
      </c>
      <c r="Z194" s="230">
        <f t="shared" si="34"/>
        <v>0.49339599999999995</v>
      </c>
      <c r="AA194" s="230">
        <f t="shared" si="35"/>
        <v>0</v>
      </c>
      <c r="AB194" s="230">
        <f t="shared" si="36"/>
        <v>0</v>
      </c>
      <c r="AC194" s="230">
        <f t="shared" si="37"/>
        <v>0</v>
      </c>
      <c r="AD194" s="240">
        <f>IF(Wycena!$C$10="ALASKA z uchwytem",((15*'Wycena frontów MDF'!H194)+(15*'Wycena frontów MDF'!O194)+(15*'Wycena frontów MDF'!V194)),IF(Wycena!$C$10="Kanion z uchwytem",((15*'Wycena frontów MDF'!H194)+(15*'Wycena frontów MDF'!O194)+(15*'Wycena frontów MDF'!V194)),IF(Wycena!$C$10="Sparta z uchwytem",((15*'Wycena frontów MDF'!H194)+(15*'Wycena frontów MDF'!O194)+(15*'Wycena frontów MDF'!V194)),0)))</f>
        <v>0</v>
      </c>
      <c r="AE194" s="241">
        <f>IF(Wycena!$C$10="VEGAS",((50*H194)+(50*O194)+(50*V194)),0)</f>
        <v>0</v>
      </c>
      <c r="AF194" s="230">
        <v>0</v>
      </c>
      <c r="AG194" s="320">
        <f t="shared" si="38"/>
        <v>0</v>
      </c>
      <c r="AH194" s="320">
        <f t="shared" si="39"/>
        <v>0</v>
      </c>
      <c r="AI194" s="320">
        <f t="shared" si="40"/>
        <v>0</v>
      </c>
      <c r="AJ194" s="320">
        <f t="shared" si="41"/>
        <v>0</v>
      </c>
      <c r="AK194" s="320">
        <f t="shared" si="42"/>
        <v>0</v>
      </c>
      <c r="AL194" s="320">
        <f t="shared" si="43"/>
        <v>0</v>
      </c>
      <c r="AM194" s="320">
        <f t="shared" si="44"/>
        <v>0</v>
      </c>
      <c r="AN194" s="320">
        <f t="shared" si="45"/>
        <v>0</v>
      </c>
      <c r="AO194" s="320">
        <f t="shared" si="46"/>
        <v>0</v>
      </c>
      <c r="AS194" s="240">
        <f>IF(Wycena!$D$6=2,(AA194+AB194+AC194+AD194+AE194+AG194+AH194+AI194+AJ194+AK194+AL194+AM194+AN194+AO194),IF(Wycena!$D$6=3,(AA194+AB194+AC194+AD194+AF194+AG194+AH194+AI194+AJ194+AK194+AL194+AM194+AN194+AO194),0))</f>
        <v>0</v>
      </c>
      <c r="AT194" s="240">
        <f t="shared" si="32"/>
        <v>33.579000000000001</v>
      </c>
    </row>
    <row r="195" spans="2:46" ht="15.75" thickBot="1">
      <c r="B195" s="243" t="s">
        <v>142</v>
      </c>
      <c r="C195" s="322" t="s">
        <v>1238</v>
      </c>
      <c r="D195" s="302">
        <f t="shared" si="33"/>
        <v>16.7895</v>
      </c>
      <c r="E195" s="324">
        <v>2</v>
      </c>
      <c r="F195" s="279">
        <v>713</v>
      </c>
      <c r="G195" s="278">
        <v>396</v>
      </c>
      <c r="H195" s="224">
        <v>2</v>
      </c>
      <c r="I195" s="234">
        <f>IF(C195="PEŁNY",VLOOKUP(Wycena!$C$10,Wycena!$AA$2:$AC$60,3,0),IF(C195="SZUFLADA",VLOOKUP(Wycena!$C$10,Wycena!$AA$63:$AC$121,3,0),0))</f>
        <v>0</v>
      </c>
      <c r="J195" s="337" t="s">
        <v>1244</v>
      </c>
      <c r="K195" s="337"/>
      <c r="L195" s="328"/>
      <c r="M195"/>
      <c r="N195"/>
      <c r="O195"/>
      <c r="P195" s="234">
        <f>IF(J195="PEŁNY",VLOOKUP(Wycena!$C$10,Wycena!$AA$2:$AC$60,3,0),IF(J195="SZUFLADA",VLOOKUP(Wycena!$C$10,Wycena!$AA$63:$AC$121,3,0),0))</f>
        <v>0</v>
      </c>
      <c r="Q195" s="337" t="s">
        <v>1244</v>
      </c>
      <c r="R195" s="280"/>
      <c r="S195" s="329"/>
      <c r="T195"/>
      <c r="U195"/>
      <c r="V195"/>
      <c r="W195" s="234">
        <f>IF(Q195="PEŁNY",VLOOKUP(Wycena!$C$10,Wycena!$AA$2:$AC$60,3,0),IF(Q195="SZUFLADA",VLOOKUP(Wycena!$C$10,Wycena!$AA$63:$AC$121,3,0),0))</f>
        <v>0</v>
      </c>
      <c r="X195" s="239">
        <f>IF(Wycena!$D$6&gt;1,(('Wycena frontów MDF'!D195*'Wycena frontów MDF'!H195)+('Wycena frontów MDF'!K195*'Wycena frontów MDF'!O195)+('Wycena frontów MDF'!R195*'Wycena frontów MDF'!V195)),0)</f>
        <v>33.579000000000001</v>
      </c>
      <c r="Z195" s="230">
        <f t="shared" si="34"/>
        <v>0.56469599999999998</v>
      </c>
      <c r="AA195" s="230">
        <f t="shared" si="35"/>
        <v>0</v>
      </c>
      <c r="AB195" s="230">
        <f t="shared" si="36"/>
        <v>0</v>
      </c>
      <c r="AC195" s="230">
        <f t="shared" si="37"/>
        <v>0</v>
      </c>
      <c r="AD195" s="240">
        <f>IF(Wycena!$C$10="ALASKA z uchwytem",((15*'Wycena frontów MDF'!H195)+(15*'Wycena frontów MDF'!O195)+(15*'Wycena frontów MDF'!V195)),IF(Wycena!$C$10="Kanion z uchwytem",((15*'Wycena frontów MDF'!H195)+(15*'Wycena frontów MDF'!O195)+(15*'Wycena frontów MDF'!V195)),IF(Wycena!$C$10="Sparta z uchwytem",((15*'Wycena frontów MDF'!H195)+(15*'Wycena frontów MDF'!O195)+(15*'Wycena frontów MDF'!V195)),0)))</f>
        <v>0</v>
      </c>
      <c r="AE195" s="241">
        <f>IF(Wycena!$C$10="VEGAS",((50*H195)+(50*O195)+(50*V195)),0)</f>
        <v>0</v>
      </c>
      <c r="AF195" s="230">
        <v>0</v>
      </c>
      <c r="AG195" s="320">
        <f t="shared" si="38"/>
        <v>0</v>
      </c>
      <c r="AH195" s="320">
        <f t="shared" si="39"/>
        <v>0</v>
      </c>
      <c r="AI195" s="320">
        <f t="shared" si="40"/>
        <v>0</v>
      </c>
      <c r="AJ195" s="320">
        <f t="shared" si="41"/>
        <v>0</v>
      </c>
      <c r="AK195" s="320">
        <f t="shared" si="42"/>
        <v>0</v>
      </c>
      <c r="AL195" s="320">
        <f t="shared" si="43"/>
        <v>0</v>
      </c>
      <c r="AM195" s="320">
        <f t="shared" si="44"/>
        <v>0</v>
      </c>
      <c r="AN195" s="320">
        <f t="shared" si="45"/>
        <v>0</v>
      </c>
      <c r="AO195" s="320">
        <f t="shared" si="46"/>
        <v>0</v>
      </c>
      <c r="AS195" s="240">
        <f>IF(Wycena!$D$6=2,(AA195+AB195+AC195+AD195+AE195+AG195+AH195+AI195+AJ195+AK195+AL195+AM195+AN195+AO195),IF(Wycena!$D$6=3,(AA195+AB195+AC195+AD195+AF195+AG195+AH195+AI195+AJ195+AK195+AL195+AM195+AN195+AO195),0))</f>
        <v>0</v>
      </c>
      <c r="AT195" s="240">
        <f t="shared" si="32"/>
        <v>33.579000000000001</v>
      </c>
    </row>
    <row r="196" spans="2:46" ht="15.75" thickBot="1">
      <c r="B196" s="243" t="s">
        <v>143</v>
      </c>
      <c r="C196" s="322" t="s">
        <v>1238</v>
      </c>
      <c r="D196" s="302">
        <f t="shared" si="33"/>
        <v>16.7895</v>
      </c>
      <c r="E196" s="324">
        <v>2</v>
      </c>
      <c r="F196" s="279">
        <v>713</v>
      </c>
      <c r="G196" s="278">
        <v>446</v>
      </c>
      <c r="H196" s="224">
        <v>2</v>
      </c>
      <c r="I196" s="234">
        <f>IF(C196="PEŁNY",VLOOKUP(Wycena!$C$10,Wycena!$AA$2:$AC$60,3,0),IF(C196="SZUFLADA",VLOOKUP(Wycena!$C$10,Wycena!$AA$63:$AC$121,3,0),0))</f>
        <v>0</v>
      </c>
      <c r="J196" s="337" t="s">
        <v>1244</v>
      </c>
      <c r="K196" s="337"/>
      <c r="L196" s="328"/>
      <c r="M196"/>
      <c r="N196"/>
      <c r="O196"/>
      <c r="P196" s="234">
        <f>IF(J196="PEŁNY",VLOOKUP(Wycena!$C$10,Wycena!$AA$2:$AC$60,3,0),IF(J196="SZUFLADA",VLOOKUP(Wycena!$C$10,Wycena!$AA$63:$AC$121,3,0),0))</f>
        <v>0</v>
      </c>
      <c r="Q196" s="337" t="s">
        <v>1244</v>
      </c>
      <c r="R196" s="280"/>
      <c r="S196" s="329"/>
      <c r="T196"/>
      <c r="U196"/>
      <c r="V196"/>
      <c r="W196" s="234">
        <f>IF(Q196="PEŁNY",VLOOKUP(Wycena!$C$10,Wycena!$AA$2:$AC$60,3,0),IF(Q196="SZUFLADA",VLOOKUP(Wycena!$C$10,Wycena!$AA$63:$AC$121,3,0),0))</f>
        <v>0</v>
      </c>
      <c r="X196" s="239">
        <f>IF(Wycena!$D$6&gt;1,(('Wycena frontów MDF'!D196*'Wycena frontów MDF'!H196)+('Wycena frontów MDF'!K196*'Wycena frontów MDF'!O196)+('Wycena frontów MDF'!R196*'Wycena frontów MDF'!V196)),0)</f>
        <v>33.579000000000001</v>
      </c>
      <c r="Z196" s="230">
        <f t="shared" si="34"/>
        <v>0.63599600000000001</v>
      </c>
      <c r="AA196" s="230">
        <f t="shared" si="35"/>
        <v>0</v>
      </c>
      <c r="AB196" s="230">
        <f t="shared" si="36"/>
        <v>0</v>
      </c>
      <c r="AC196" s="230">
        <f t="shared" si="37"/>
        <v>0</v>
      </c>
      <c r="AD196" s="240">
        <f>IF(Wycena!$C$10="ALASKA z uchwytem",((15*'Wycena frontów MDF'!H196)+(15*'Wycena frontów MDF'!O196)+(15*'Wycena frontów MDF'!V196)),IF(Wycena!$C$10="Kanion z uchwytem",((15*'Wycena frontów MDF'!H196)+(15*'Wycena frontów MDF'!O196)+(15*'Wycena frontów MDF'!V196)),IF(Wycena!$C$10="Sparta z uchwytem",((15*'Wycena frontów MDF'!H196)+(15*'Wycena frontów MDF'!O196)+(15*'Wycena frontów MDF'!V196)),0)))</f>
        <v>0</v>
      </c>
      <c r="AE196" s="241">
        <f>IF(Wycena!$C$10="VEGAS",((50*H196)+(50*O196)+(50*V196)),0)</f>
        <v>0</v>
      </c>
      <c r="AF196" s="230">
        <v>0</v>
      </c>
      <c r="AG196" s="320">
        <f t="shared" si="38"/>
        <v>0</v>
      </c>
      <c r="AH196" s="320">
        <f t="shared" si="39"/>
        <v>0</v>
      </c>
      <c r="AI196" s="320">
        <f t="shared" si="40"/>
        <v>0</v>
      </c>
      <c r="AJ196" s="320">
        <f t="shared" si="41"/>
        <v>0</v>
      </c>
      <c r="AK196" s="320">
        <f t="shared" si="42"/>
        <v>0</v>
      </c>
      <c r="AL196" s="320">
        <f t="shared" si="43"/>
        <v>0</v>
      </c>
      <c r="AM196" s="320">
        <f t="shared" si="44"/>
        <v>0</v>
      </c>
      <c r="AN196" s="320">
        <f t="shared" si="45"/>
        <v>0</v>
      </c>
      <c r="AO196" s="320">
        <f t="shared" si="46"/>
        <v>0</v>
      </c>
      <c r="AS196" s="240">
        <f>IF(Wycena!$D$6=2,(AA196+AB196+AC196+AD196+AE196+AG196+AH196+AI196+AJ196+AK196+AL196+AM196+AN196+AO196),IF(Wycena!$D$6=3,(AA196+AB196+AC196+AD196+AF196+AG196+AH196+AI196+AJ196+AK196+AL196+AM196+AN196+AO196),0))</f>
        <v>0</v>
      </c>
      <c r="AT196" s="240">
        <f t="shared" si="32"/>
        <v>33.579000000000001</v>
      </c>
    </row>
    <row r="197" spans="2:46" ht="15.75" thickBot="1">
      <c r="B197" s="243" t="s">
        <v>144</v>
      </c>
      <c r="C197" s="322" t="s">
        <v>1238</v>
      </c>
      <c r="D197" s="302">
        <f t="shared" si="33"/>
        <v>16.7895</v>
      </c>
      <c r="E197" s="324">
        <v>2</v>
      </c>
      <c r="F197" s="279">
        <v>713</v>
      </c>
      <c r="G197" s="278">
        <v>596</v>
      </c>
      <c r="H197" s="224">
        <v>2</v>
      </c>
      <c r="I197" s="234">
        <f>IF(C197="PEŁNY",VLOOKUP(Wycena!$C$10,Wycena!$AA$2:$AC$60,3,0),IF(C197="SZUFLADA",VLOOKUP(Wycena!$C$10,Wycena!$AA$63:$AC$121,3,0),0))</f>
        <v>0</v>
      </c>
      <c r="J197" s="337" t="s">
        <v>1244</v>
      </c>
      <c r="K197" s="337"/>
      <c r="L197" s="328"/>
      <c r="M197"/>
      <c r="N197"/>
      <c r="O197"/>
      <c r="P197" s="234">
        <f>IF(J197="PEŁNY",VLOOKUP(Wycena!$C$10,Wycena!$AA$2:$AC$60,3,0),IF(J197="SZUFLADA",VLOOKUP(Wycena!$C$10,Wycena!$AA$63:$AC$121,3,0),0))</f>
        <v>0</v>
      </c>
      <c r="Q197" s="337" t="s">
        <v>1244</v>
      </c>
      <c r="R197" s="280"/>
      <c r="S197" s="329"/>
      <c r="T197"/>
      <c r="U197"/>
      <c r="V197"/>
      <c r="W197" s="234">
        <f>IF(Q197="PEŁNY",VLOOKUP(Wycena!$C$10,Wycena!$AA$2:$AC$60,3,0),IF(Q197="SZUFLADA",VLOOKUP(Wycena!$C$10,Wycena!$AA$63:$AC$121,3,0),0))</f>
        <v>0</v>
      </c>
      <c r="X197" s="239">
        <f>IF(Wycena!$D$6&gt;1,(('Wycena frontów MDF'!D197*'Wycena frontów MDF'!H197)+('Wycena frontów MDF'!K197*'Wycena frontów MDF'!O197)+('Wycena frontów MDF'!R197*'Wycena frontów MDF'!V197)),0)</f>
        <v>33.579000000000001</v>
      </c>
      <c r="Z197" s="230">
        <f t="shared" si="34"/>
        <v>0.84989599999999987</v>
      </c>
      <c r="AA197" s="230">
        <f t="shared" si="35"/>
        <v>0</v>
      </c>
      <c r="AB197" s="230">
        <f t="shared" si="36"/>
        <v>0</v>
      </c>
      <c r="AC197" s="230">
        <f t="shared" si="37"/>
        <v>0</v>
      </c>
      <c r="AD197" s="240">
        <f>IF(Wycena!$C$10="ALASKA z uchwytem",((15*'Wycena frontów MDF'!H197)+(15*'Wycena frontów MDF'!O197)+(15*'Wycena frontów MDF'!V197)),IF(Wycena!$C$10="Kanion z uchwytem",((15*'Wycena frontów MDF'!H197)+(15*'Wycena frontów MDF'!O197)+(15*'Wycena frontów MDF'!V197)),IF(Wycena!$C$10="Sparta z uchwytem",((15*'Wycena frontów MDF'!H197)+(15*'Wycena frontów MDF'!O197)+(15*'Wycena frontów MDF'!V197)),0)))</f>
        <v>0</v>
      </c>
      <c r="AE197" s="241">
        <f>IF(Wycena!$C$10="VEGAS",((50*H197)+(50*O197)+(50*V197)),0)</f>
        <v>0</v>
      </c>
      <c r="AF197" s="230">
        <v>0</v>
      </c>
      <c r="AG197" s="320">
        <f t="shared" si="38"/>
        <v>0</v>
      </c>
      <c r="AH197" s="320">
        <f t="shared" si="39"/>
        <v>0</v>
      </c>
      <c r="AI197" s="320">
        <f t="shared" si="40"/>
        <v>0</v>
      </c>
      <c r="AJ197" s="320">
        <f t="shared" si="41"/>
        <v>0</v>
      </c>
      <c r="AK197" s="320">
        <f t="shared" si="42"/>
        <v>0</v>
      </c>
      <c r="AL197" s="320">
        <f t="shared" si="43"/>
        <v>0</v>
      </c>
      <c r="AM197" s="320">
        <f t="shared" si="44"/>
        <v>0</v>
      </c>
      <c r="AN197" s="320">
        <f t="shared" si="45"/>
        <v>0</v>
      </c>
      <c r="AO197" s="320">
        <f t="shared" si="46"/>
        <v>0</v>
      </c>
      <c r="AS197" s="240">
        <f>IF(Wycena!$D$6=2,(AA197+AB197+AC197+AD197+AE197+AG197+AH197+AI197+AJ197+AK197+AL197+AM197+AN197+AO197),IF(Wycena!$D$6=3,(AA197+AB197+AC197+AD197+AF197+AG197+AH197+AI197+AJ197+AK197+AL197+AM197+AN197+AO197),0))</f>
        <v>0</v>
      </c>
      <c r="AT197" s="240">
        <f t="shared" ref="AT197:AT260" si="49">AS197+X197</f>
        <v>33.579000000000001</v>
      </c>
    </row>
    <row r="198" spans="2:46" ht="15.75" thickBot="1">
      <c r="B198" s="243" t="s">
        <v>145</v>
      </c>
      <c r="C198" s="322" t="s">
        <v>1238</v>
      </c>
      <c r="D198" s="302">
        <f t="shared" ref="D198:D261" si="50">IF(C198="PEŁNY",$G$2*E198, IF(C198="SZUFLADA",$K$2*E198,0))</f>
        <v>16.7895</v>
      </c>
      <c r="E198" s="324">
        <v>2</v>
      </c>
      <c r="F198" s="279">
        <v>713</v>
      </c>
      <c r="G198" s="278">
        <v>296</v>
      </c>
      <c r="H198" s="224">
        <v>2</v>
      </c>
      <c r="I198" s="234">
        <f>IF(C198="PEŁNY",VLOOKUP(Wycena!$C$10,Wycena!$AA$2:$AC$60,3,0),IF(C198="SZUFLADA",VLOOKUP(Wycena!$C$10,Wycena!$AA$63:$AC$121,3,0),0))</f>
        <v>0</v>
      </c>
      <c r="J198" s="337" t="s">
        <v>1244</v>
      </c>
      <c r="K198" s="337"/>
      <c r="L198" s="328"/>
      <c r="M198"/>
      <c r="N198"/>
      <c r="O198"/>
      <c r="P198" s="234">
        <f>IF(J198="PEŁNY",VLOOKUP(Wycena!$C$10,Wycena!$AA$2:$AC$60,3,0),IF(J198="SZUFLADA",VLOOKUP(Wycena!$C$10,Wycena!$AA$63:$AC$121,3,0),0))</f>
        <v>0</v>
      </c>
      <c r="Q198" s="337" t="s">
        <v>1244</v>
      </c>
      <c r="R198" s="280"/>
      <c r="S198" s="329"/>
      <c r="T198"/>
      <c r="U198"/>
      <c r="V198"/>
      <c r="W198" s="234">
        <f>IF(Q198="PEŁNY",VLOOKUP(Wycena!$C$10,Wycena!$AA$2:$AC$60,3,0),IF(Q198="SZUFLADA",VLOOKUP(Wycena!$C$10,Wycena!$AA$63:$AC$121,3,0),0))</f>
        <v>0</v>
      </c>
      <c r="X198" s="239">
        <f>IF(Wycena!$D$6&gt;1,(('Wycena frontów MDF'!D198*'Wycena frontów MDF'!H198)+('Wycena frontów MDF'!K198*'Wycena frontów MDF'!O198)+('Wycena frontów MDF'!R198*'Wycena frontów MDF'!V198)),0)</f>
        <v>33.579000000000001</v>
      </c>
      <c r="Z198" s="230">
        <f t="shared" ref="Z198:Z261" si="51">(((F198/1000)*(G198/1000))*H198)+(((M198/1000)*(N198/1000))*O198)+(((T198/1000)*(U198/1000))*V198)</f>
        <v>0.42209599999999997</v>
      </c>
      <c r="AA198" s="230">
        <f t="shared" ref="AA198:AA261" si="52">Z198*$Z$1</f>
        <v>0</v>
      </c>
      <c r="AB198" s="230">
        <f t="shared" ref="AB198:AB261" si="53">IF(F198&gt;1200,((F198*G198/1000000)*40),0)</f>
        <v>0</v>
      </c>
      <c r="AC198" s="230">
        <f t="shared" ref="AC198:AC261" si="54">IF(M198&gt;1200,((M198*N198/1000000)*40),0)</f>
        <v>0</v>
      </c>
      <c r="AD198" s="240">
        <f>IF(Wycena!$C$10="ALASKA z uchwytem",((15*'Wycena frontów MDF'!H198)+(15*'Wycena frontów MDF'!O198)+(15*'Wycena frontów MDF'!V198)),IF(Wycena!$C$10="Kanion z uchwytem",((15*'Wycena frontów MDF'!H198)+(15*'Wycena frontów MDF'!O198)+(15*'Wycena frontów MDF'!V198)),IF(Wycena!$C$10="Sparta z uchwytem",((15*'Wycena frontów MDF'!H198)+(15*'Wycena frontów MDF'!O198)+(15*'Wycena frontów MDF'!V198)),0)))</f>
        <v>0</v>
      </c>
      <c r="AE198" s="241">
        <f>IF(Wycena!$C$10="VEGAS",((50*H198)+(50*O198)+(50*V198)),0)</f>
        <v>0</v>
      </c>
      <c r="AF198" s="230">
        <v>0</v>
      </c>
      <c r="AG198" s="320">
        <f t="shared" ref="AG198:AG261" si="55">IF(C198="SZUFLADA",IF(I198=1,IF(OR(F198&lt;1200,G198&lt;1200),$AJ$1*H198,0),0),0)</f>
        <v>0</v>
      </c>
      <c r="AH198" s="320">
        <f t="shared" ref="AH198:AH261" si="56">IF(C198="PEŁNY",IF(I198=2,IF(OR(F198&lt;300,G198&lt;300),$AJ$2*H198,0),0),0)</f>
        <v>0</v>
      </c>
      <c r="AI198" s="320">
        <f t="shared" ref="AI198:AI261" si="57">IF(C198="BRAK",0,IF(I198=3,IF(OR(F198&lt;1200,G198&lt;1200),$AJ$3*H198,0),0))</f>
        <v>0</v>
      </c>
      <c r="AJ198" s="320">
        <f t="shared" ref="AJ198:AJ261" si="58">IF(J198="SZUFLADA",IF(P198=1,IF(OR(M198&lt;1200,N198&lt;1200),$AJ$1*O198,0),0),0)</f>
        <v>0</v>
      </c>
      <c r="AK198" s="320">
        <f t="shared" ref="AK198:AK261" si="59">IF(J198="PEŁNY",IF(P198=2,IF(OR(M198&lt;300,N198&lt;300),$AJ$2*O198,0),0),0)</f>
        <v>0</v>
      </c>
      <c r="AL198" s="320">
        <f t="shared" ref="AL198:AL261" si="60">IF(J198="BRAK",0,IF(P198=3,IF(OR(M198&lt;1200,N198&lt;1200),$AJ$3*O198,0),0))</f>
        <v>0</v>
      </c>
      <c r="AM198" s="320">
        <f t="shared" ref="AM198:AM261" si="61">IF(Q198="SZUFLADA",IF(W198=1,IF(OR(T198&lt;1200,U198&lt;1200),$AJ$1*V198,0),0),0)</f>
        <v>0</v>
      </c>
      <c r="AN198" s="320">
        <f t="shared" ref="AN198:AN261" si="62">IF(Q198="PEŁNY",IF(W198=2,IF(OR(T198&lt;300,U198&lt;300),$AJ$2*V198,0),0),0)</f>
        <v>0</v>
      </c>
      <c r="AO198" s="320">
        <f t="shared" ref="AO198:AO261" si="63">IF(Q198="BRAK",0,IF(W198=3,IF(OR(T198&lt;1200,U198&lt;1200),$AJ$3*V198,0),0))</f>
        <v>0</v>
      </c>
      <c r="AS198" s="240">
        <f>IF(Wycena!$D$6=2,(AA198+AB198+AC198+AD198+AE198+AG198+AH198+AI198+AJ198+AK198+AL198+AM198+AN198+AO198),IF(Wycena!$D$6=3,(AA198+AB198+AC198+AD198+AF198+AG198+AH198+AI198+AJ198+AK198+AL198+AM198+AN198+AO198),0))</f>
        <v>0</v>
      </c>
      <c r="AT198" s="240">
        <f t="shared" si="49"/>
        <v>33.579000000000001</v>
      </c>
    </row>
    <row r="199" spans="2:46" ht="15.75" thickBot="1">
      <c r="B199" s="243" t="s">
        <v>146</v>
      </c>
      <c r="C199" s="322" t="s">
        <v>1238</v>
      </c>
      <c r="D199" s="302">
        <f t="shared" si="50"/>
        <v>16.7895</v>
      </c>
      <c r="E199" s="324">
        <v>2</v>
      </c>
      <c r="F199" s="279">
        <v>713</v>
      </c>
      <c r="G199" s="278">
        <v>346</v>
      </c>
      <c r="H199" s="224">
        <v>2</v>
      </c>
      <c r="I199" s="234">
        <f>IF(C199="PEŁNY",VLOOKUP(Wycena!$C$10,Wycena!$AA$2:$AC$60,3,0),IF(C199="SZUFLADA",VLOOKUP(Wycena!$C$10,Wycena!$AA$63:$AC$121,3,0),0))</f>
        <v>0</v>
      </c>
      <c r="J199" s="337" t="s">
        <v>1244</v>
      </c>
      <c r="K199" s="337"/>
      <c r="L199" s="328"/>
      <c r="M199"/>
      <c r="N199"/>
      <c r="O199"/>
      <c r="P199" s="234">
        <f>IF(J199="PEŁNY",VLOOKUP(Wycena!$C$10,Wycena!$AA$2:$AC$60,3,0),IF(J199="SZUFLADA",VLOOKUP(Wycena!$C$10,Wycena!$AA$63:$AC$121,3,0),0))</f>
        <v>0</v>
      </c>
      <c r="Q199" s="337" t="s">
        <v>1244</v>
      </c>
      <c r="R199" s="280"/>
      <c r="S199" s="329"/>
      <c r="T199"/>
      <c r="U199"/>
      <c r="V199"/>
      <c r="W199" s="234">
        <f>IF(Q199="PEŁNY",VLOOKUP(Wycena!$C$10,Wycena!$AA$2:$AC$60,3,0),IF(Q199="SZUFLADA",VLOOKUP(Wycena!$C$10,Wycena!$AA$63:$AC$121,3,0),0))</f>
        <v>0</v>
      </c>
      <c r="X199" s="239">
        <f>IF(Wycena!$D$6&gt;1,(('Wycena frontów MDF'!D199*'Wycena frontów MDF'!H199)+('Wycena frontów MDF'!K199*'Wycena frontów MDF'!O199)+('Wycena frontów MDF'!R199*'Wycena frontów MDF'!V199)),0)</f>
        <v>33.579000000000001</v>
      </c>
      <c r="Z199" s="230">
        <f t="shared" si="51"/>
        <v>0.49339599999999995</v>
      </c>
      <c r="AA199" s="230">
        <f t="shared" si="52"/>
        <v>0</v>
      </c>
      <c r="AB199" s="230">
        <f t="shared" si="53"/>
        <v>0</v>
      </c>
      <c r="AC199" s="230">
        <f t="shared" si="54"/>
        <v>0</v>
      </c>
      <c r="AD199" s="240">
        <f>IF(Wycena!$C$10="ALASKA z uchwytem",((15*'Wycena frontów MDF'!H199)+(15*'Wycena frontów MDF'!O199)+(15*'Wycena frontów MDF'!V199)),IF(Wycena!$C$10="Kanion z uchwytem",((15*'Wycena frontów MDF'!H199)+(15*'Wycena frontów MDF'!O199)+(15*'Wycena frontów MDF'!V199)),IF(Wycena!$C$10="Sparta z uchwytem",((15*'Wycena frontów MDF'!H199)+(15*'Wycena frontów MDF'!O199)+(15*'Wycena frontów MDF'!V199)),0)))</f>
        <v>0</v>
      </c>
      <c r="AE199" s="241">
        <f>IF(Wycena!$C$10="VEGAS",((50*H199)+(50*O199)+(50*V199)),0)</f>
        <v>0</v>
      </c>
      <c r="AF199" s="230">
        <v>0</v>
      </c>
      <c r="AG199" s="320">
        <f t="shared" si="55"/>
        <v>0</v>
      </c>
      <c r="AH199" s="320">
        <f t="shared" si="56"/>
        <v>0</v>
      </c>
      <c r="AI199" s="320">
        <f t="shared" si="57"/>
        <v>0</v>
      </c>
      <c r="AJ199" s="320">
        <f t="shared" si="58"/>
        <v>0</v>
      </c>
      <c r="AK199" s="320">
        <f t="shared" si="59"/>
        <v>0</v>
      </c>
      <c r="AL199" s="320">
        <f t="shared" si="60"/>
        <v>0</v>
      </c>
      <c r="AM199" s="320">
        <f t="shared" si="61"/>
        <v>0</v>
      </c>
      <c r="AN199" s="320">
        <f t="shared" si="62"/>
        <v>0</v>
      </c>
      <c r="AO199" s="320">
        <f t="shared" si="63"/>
        <v>0</v>
      </c>
      <c r="AS199" s="240">
        <f>IF(Wycena!$D$6=2,(AA199+AB199+AC199+AD199+AE199+AG199+AH199+AI199+AJ199+AK199+AL199+AM199+AN199+AO199),IF(Wycena!$D$6=3,(AA199+AB199+AC199+AD199+AF199+AG199+AH199+AI199+AJ199+AK199+AL199+AM199+AN199+AO199),0))</f>
        <v>0</v>
      </c>
      <c r="AT199" s="240">
        <f t="shared" si="49"/>
        <v>33.579000000000001</v>
      </c>
    </row>
    <row r="200" spans="2:46" ht="15.75" thickBot="1">
      <c r="B200" s="243" t="s">
        <v>147</v>
      </c>
      <c r="C200" s="322" t="s">
        <v>1238</v>
      </c>
      <c r="D200" s="302">
        <f t="shared" si="50"/>
        <v>16.7895</v>
      </c>
      <c r="E200" s="324">
        <v>2</v>
      </c>
      <c r="F200" s="279">
        <v>713</v>
      </c>
      <c r="G200" s="278">
        <v>396</v>
      </c>
      <c r="H200" s="224">
        <v>2</v>
      </c>
      <c r="I200" s="234">
        <f>IF(C200="PEŁNY",VLOOKUP(Wycena!$C$10,Wycena!$AA$2:$AC$60,3,0),IF(C200="SZUFLADA",VLOOKUP(Wycena!$C$10,Wycena!$AA$63:$AC$121,3,0),0))</f>
        <v>0</v>
      </c>
      <c r="J200" s="337" t="s">
        <v>1244</v>
      </c>
      <c r="K200" s="337"/>
      <c r="L200" s="328"/>
      <c r="M200"/>
      <c r="N200"/>
      <c r="O200"/>
      <c r="P200" s="234">
        <f>IF(J200="PEŁNY",VLOOKUP(Wycena!$C$10,Wycena!$AA$2:$AC$60,3,0),IF(J200="SZUFLADA",VLOOKUP(Wycena!$C$10,Wycena!$AA$63:$AC$121,3,0),0))</f>
        <v>0</v>
      </c>
      <c r="Q200" s="337" t="s">
        <v>1244</v>
      </c>
      <c r="R200" s="280"/>
      <c r="S200" s="329"/>
      <c r="T200"/>
      <c r="U200"/>
      <c r="V200"/>
      <c r="W200" s="234">
        <f>IF(Q200="PEŁNY",VLOOKUP(Wycena!$C$10,Wycena!$AA$2:$AC$60,3,0),IF(Q200="SZUFLADA",VLOOKUP(Wycena!$C$10,Wycena!$AA$63:$AC$121,3,0),0))</f>
        <v>0</v>
      </c>
      <c r="X200" s="239">
        <f>IF(Wycena!$D$6&gt;1,(('Wycena frontów MDF'!D200*'Wycena frontów MDF'!H200)+('Wycena frontów MDF'!K200*'Wycena frontów MDF'!O200)+('Wycena frontów MDF'!R200*'Wycena frontów MDF'!V200)),0)</f>
        <v>33.579000000000001</v>
      </c>
      <c r="Z200" s="230">
        <f t="shared" si="51"/>
        <v>0.56469599999999998</v>
      </c>
      <c r="AA200" s="230">
        <f t="shared" si="52"/>
        <v>0</v>
      </c>
      <c r="AB200" s="230">
        <f t="shared" si="53"/>
        <v>0</v>
      </c>
      <c r="AC200" s="230">
        <f t="shared" si="54"/>
        <v>0</v>
      </c>
      <c r="AD200" s="240">
        <f>IF(Wycena!$C$10="ALASKA z uchwytem",((15*'Wycena frontów MDF'!H200)+(15*'Wycena frontów MDF'!O200)+(15*'Wycena frontów MDF'!V200)),IF(Wycena!$C$10="Kanion z uchwytem",((15*'Wycena frontów MDF'!H200)+(15*'Wycena frontów MDF'!O200)+(15*'Wycena frontów MDF'!V200)),IF(Wycena!$C$10="Sparta z uchwytem",((15*'Wycena frontów MDF'!H200)+(15*'Wycena frontów MDF'!O200)+(15*'Wycena frontów MDF'!V200)),0)))</f>
        <v>0</v>
      </c>
      <c r="AE200" s="241">
        <f>IF(Wycena!$C$10="VEGAS",((50*H200)+(50*O200)+(50*V200)),0)</f>
        <v>0</v>
      </c>
      <c r="AF200" s="230">
        <v>0</v>
      </c>
      <c r="AG200" s="320">
        <f t="shared" si="55"/>
        <v>0</v>
      </c>
      <c r="AH200" s="320">
        <f t="shared" si="56"/>
        <v>0</v>
      </c>
      <c r="AI200" s="320">
        <f t="shared" si="57"/>
        <v>0</v>
      </c>
      <c r="AJ200" s="320">
        <f t="shared" si="58"/>
        <v>0</v>
      </c>
      <c r="AK200" s="320">
        <f t="shared" si="59"/>
        <v>0</v>
      </c>
      <c r="AL200" s="320">
        <f t="shared" si="60"/>
        <v>0</v>
      </c>
      <c r="AM200" s="320">
        <f t="shared" si="61"/>
        <v>0</v>
      </c>
      <c r="AN200" s="320">
        <f t="shared" si="62"/>
        <v>0</v>
      </c>
      <c r="AO200" s="320">
        <f t="shared" si="63"/>
        <v>0</v>
      </c>
      <c r="AS200" s="240">
        <f>IF(Wycena!$D$6=2,(AA200+AB200+AC200+AD200+AE200+AG200+AH200+AI200+AJ200+AK200+AL200+AM200+AN200+AO200),IF(Wycena!$D$6=3,(AA200+AB200+AC200+AD200+AF200+AG200+AH200+AI200+AJ200+AK200+AL200+AM200+AN200+AO200),0))</f>
        <v>0</v>
      </c>
      <c r="AT200" s="240">
        <f t="shared" si="49"/>
        <v>33.579000000000001</v>
      </c>
    </row>
    <row r="201" spans="2:46" ht="15.75" thickBot="1">
      <c r="B201" s="243" t="s">
        <v>148</v>
      </c>
      <c r="C201" s="322" t="s">
        <v>1238</v>
      </c>
      <c r="D201" s="302">
        <f t="shared" si="50"/>
        <v>16.7895</v>
      </c>
      <c r="E201" s="324">
        <v>2</v>
      </c>
      <c r="F201" s="279">
        <v>713</v>
      </c>
      <c r="G201" s="278">
        <v>446</v>
      </c>
      <c r="H201" s="224">
        <v>2</v>
      </c>
      <c r="I201" s="234">
        <f>IF(C201="PEŁNY",VLOOKUP(Wycena!$C$10,Wycena!$AA$2:$AC$60,3,0),IF(C201="SZUFLADA",VLOOKUP(Wycena!$C$10,Wycena!$AA$63:$AC$121,3,0),0))</f>
        <v>0</v>
      </c>
      <c r="J201" s="337" t="s">
        <v>1244</v>
      </c>
      <c r="K201" s="337"/>
      <c r="L201" s="328"/>
      <c r="M201"/>
      <c r="N201"/>
      <c r="O201"/>
      <c r="P201" s="234">
        <f>IF(J201="PEŁNY",VLOOKUP(Wycena!$C$10,Wycena!$AA$2:$AC$60,3,0),IF(J201="SZUFLADA",VLOOKUP(Wycena!$C$10,Wycena!$AA$63:$AC$121,3,0),0))</f>
        <v>0</v>
      </c>
      <c r="Q201" s="337" t="s">
        <v>1244</v>
      </c>
      <c r="R201" s="280"/>
      <c r="S201" s="329"/>
      <c r="T201"/>
      <c r="U201"/>
      <c r="V201"/>
      <c r="W201" s="234">
        <f>IF(Q201="PEŁNY",VLOOKUP(Wycena!$C$10,Wycena!$AA$2:$AC$60,3,0),IF(Q201="SZUFLADA",VLOOKUP(Wycena!$C$10,Wycena!$AA$63:$AC$121,3,0),0))</f>
        <v>0</v>
      </c>
      <c r="X201" s="239">
        <f>IF(Wycena!$D$6&gt;1,(('Wycena frontów MDF'!D201*'Wycena frontów MDF'!H201)+('Wycena frontów MDF'!K201*'Wycena frontów MDF'!O201)+('Wycena frontów MDF'!R201*'Wycena frontów MDF'!V201)),0)</f>
        <v>33.579000000000001</v>
      </c>
      <c r="Z201" s="230">
        <f t="shared" si="51"/>
        <v>0.63599600000000001</v>
      </c>
      <c r="AA201" s="230">
        <f t="shared" si="52"/>
        <v>0</v>
      </c>
      <c r="AB201" s="230">
        <f t="shared" si="53"/>
        <v>0</v>
      </c>
      <c r="AC201" s="230">
        <f t="shared" si="54"/>
        <v>0</v>
      </c>
      <c r="AD201" s="240">
        <f>IF(Wycena!$C$10="ALASKA z uchwytem",((15*'Wycena frontów MDF'!H201)+(15*'Wycena frontów MDF'!O201)+(15*'Wycena frontów MDF'!V201)),IF(Wycena!$C$10="Kanion z uchwytem",((15*'Wycena frontów MDF'!H201)+(15*'Wycena frontów MDF'!O201)+(15*'Wycena frontów MDF'!V201)),IF(Wycena!$C$10="Sparta z uchwytem",((15*'Wycena frontów MDF'!H201)+(15*'Wycena frontów MDF'!O201)+(15*'Wycena frontów MDF'!V201)),0)))</f>
        <v>0</v>
      </c>
      <c r="AE201" s="241">
        <f>IF(Wycena!$C$10="VEGAS",((50*H201)+(50*O201)+(50*V201)),0)</f>
        <v>0</v>
      </c>
      <c r="AF201" s="230">
        <v>0</v>
      </c>
      <c r="AG201" s="320">
        <f t="shared" si="55"/>
        <v>0</v>
      </c>
      <c r="AH201" s="320">
        <f t="shared" si="56"/>
        <v>0</v>
      </c>
      <c r="AI201" s="320">
        <f t="shared" si="57"/>
        <v>0</v>
      </c>
      <c r="AJ201" s="320">
        <f t="shared" si="58"/>
        <v>0</v>
      </c>
      <c r="AK201" s="320">
        <f t="shared" si="59"/>
        <v>0</v>
      </c>
      <c r="AL201" s="320">
        <f t="shared" si="60"/>
        <v>0</v>
      </c>
      <c r="AM201" s="320">
        <f t="shared" si="61"/>
        <v>0</v>
      </c>
      <c r="AN201" s="320">
        <f t="shared" si="62"/>
        <v>0</v>
      </c>
      <c r="AO201" s="320">
        <f t="shared" si="63"/>
        <v>0</v>
      </c>
      <c r="AS201" s="240">
        <f>IF(Wycena!$D$6=2,(AA201+AB201+AC201+AD201+AE201+AG201+AH201+AI201+AJ201+AK201+AL201+AM201+AN201+AO201),IF(Wycena!$D$6=3,(AA201+AB201+AC201+AD201+AF201+AG201+AH201+AI201+AJ201+AK201+AL201+AM201+AN201+AO201),0))</f>
        <v>0</v>
      </c>
      <c r="AT201" s="240">
        <f t="shared" si="49"/>
        <v>33.579000000000001</v>
      </c>
    </row>
    <row r="202" spans="2:46" ht="15.75" thickBot="1">
      <c r="B202" s="243" t="s">
        <v>149</v>
      </c>
      <c r="C202" s="322" t="s">
        <v>1238</v>
      </c>
      <c r="D202" s="302">
        <f t="shared" si="50"/>
        <v>16.7895</v>
      </c>
      <c r="E202" s="324">
        <v>2</v>
      </c>
      <c r="F202" s="279">
        <v>713</v>
      </c>
      <c r="G202" s="278">
        <v>596</v>
      </c>
      <c r="H202" s="224">
        <v>2</v>
      </c>
      <c r="I202" s="234">
        <f>IF(C202="PEŁNY",VLOOKUP(Wycena!$C$10,Wycena!$AA$2:$AC$60,3,0),IF(C202="SZUFLADA",VLOOKUP(Wycena!$C$10,Wycena!$AA$63:$AC$121,3,0),0))</f>
        <v>0</v>
      </c>
      <c r="J202" s="337" t="s">
        <v>1244</v>
      </c>
      <c r="K202" s="337"/>
      <c r="L202" s="328"/>
      <c r="M202"/>
      <c r="N202"/>
      <c r="O202"/>
      <c r="P202" s="234">
        <f>IF(J202="PEŁNY",VLOOKUP(Wycena!$C$10,Wycena!$AA$2:$AC$60,3,0),IF(J202="SZUFLADA",VLOOKUP(Wycena!$C$10,Wycena!$AA$63:$AC$121,3,0),0))</f>
        <v>0</v>
      </c>
      <c r="Q202" s="337" t="s">
        <v>1244</v>
      </c>
      <c r="R202" s="280"/>
      <c r="S202" s="329"/>
      <c r="T202"/>
      <c r="U202"/>
      <c r="V202"/>
      <c r="W202" s="234">
        <f>IF(Q202="PEŁNY",VLOOKUP(Wycena!$C$10,Wycena!$AA$2:$AC$60,3,0),IF(Q202="SZUFLADA",VLOOKUP(Wycena!$C$10,Wycena!$AA$63:$AC$121,3,0),0))</f>
        <v>0</v>
      </c>
      <c r="X202" s="239">
        <f>IF(Wycena!$D$6&gt;1,(('Wycena frontów MDF'!D202*'Wycena frontów MDF'!H202)+('Wycena frontów MDF'!K202*'Wycena frontów MDF'!O202)+('Wycena frontów MDF'!R202*'Wycena frontów MDF'!V202)),0)</f>
        <v>33.579000000000001</v>
      </c>
      <c r="Z202" s="230">
        <f t="shared" si="51"/>
        <v>0.84989599999999987</v>
      </c>
      <c r="AA202" s="230">
        <f t="shared" si="52"/>
        <v>0</v>
      </c>
      <c r="AB202" s="230">
        <f t="shared" si="53"/>
        <v>0</v>
      </c>
      <c r="AC202" s="230">
        <f t="shared" si="54"/>
        <v>0</v>
      </c>
      <c r="AD202" s="240">
        <f>IF(Wycena!$C$10="ALASKA z uchwytem",((15*'Wycena frontów MDF'!H202)+(15*'Wycena frontów MDF'!O202)+(15*'Wycena frontów MDF'!V202)),IF(Wycena!$C$10="Kanion z uchwytem",((15*'Wycena frontów MDF'!H202)+(15*'Wycena frontów MDF'!O202)+(15*'Wycena frontów MDF'!V202)),IF(Wycena!$C$10="Sparta z uchwytem",((15*'Wycena frontów MDF'!H202)+(15*'Wycena frontów MDF'!O202)+(15*'Wycena frontów MDF'!V202)),0)))</f>
        <v>0</v>
      </c>
      <c r="AE202" s="241">
        <f>IF(Wycena!$C$10="VEGAS",((50*H202)+(50*O202)+(50*V202)),0)</f>
        <v>0</v>
      </c>
      <c r="AF202" s="230">
        <v>0</v>
      </c>
      <c r="AG202" s="320">
        <f t="shared" si="55"/>
        <v>0</v>
      </c>
      <c r="AH202" s="320">
        <f t="shared" si="56"/>
        <v>0</v>
      </c>
      <c r="AI202" s="320">
        <f t="shared" si="57"/>
        <v>0</v>
      </c>
      <c r="AJ202" s="320">
        <f t="shared" si="58"/>
        <v>0</v>
      </c>
      <c r="AK202" s="320">
        <f t="shared" si="59"/>
        <v>0</v>
      </c>
      <c r="AL202" s="320">
        <f t="shared" si="60"/>
        <v>0</v>
      </c>
      <c r="AM202" s="320">
        <f t="shared" si="61"/>
        <v>0</v>
      </c>
      <c r="AN202" s="320">
        <f t="shared" si="62"/>
        <v>0</v>
      </c>
      <c r="AO202" s="320">
        <f t="shared" si="63"/>
        <v>0</v>
      </c>
      <c r="AS202" s="240">
        <f>IF(Wycena!$D$6=2,(AA202+AB202+AC202+AD202+AE202+AG202+AH202+AI202+AJ202+AK202+AL202+AM202+AN202+AO202),IF(Wycena!$D$6=3,(AA202+AB202+AC202+AD202+AF202+AG202+AH202+AI202+AJ202+AK202+AL202+AM202+AN202+AO202),0))</f>
        <v>0</v>
      </c>
      <c r="AT202" s="240">
        <f t="shared" si="49"/>
        <v>33.579000000000001</v>
      </c>
    </row>
    <row r="203" spans="2:46" ht="15.75" thickBot="1">
      <c r="B203" s="243" t="s">
        <v>926</v>
      </c>
      <c r="C203" s="337" t="s">
        <v>1244</v>
      </c>
      <c r="D203" s="337"/>
      <c r="E203" s="327"/>
      <c r="F203" s="278"/>
      <c r="G203" s="278"/>
      <c r="H203" s="271"/>
      <c r="I203" s="234">
        <f>IF(C203="PEŁNY",VLOOKUP(Wycena!$C$10,Wycena!$AA$2:$AC$60,3,0),IF(C203="SZUFLADA",VLOOKUP(Wycena!$C$10,Wycena!$AA$63:$AC$121,3,0),0))</f>
        <v>0</v>
      </c>
      <c r="J203" s="337" t="s">
        <v>1244</v>
      </c>
      <c r="K203" s="337"/>
      <c r="L203" s="328"/>
      <c r="M203"/>
      <c r="N203"/>
      <c r="O203"/>
      <c r="P203" s="234">
        <f>IF(J203="PEŁNY",VLOOKUP(Wycena!$C$10,Wycena!$AA$2:$AC$60,3,0),IF(J203="SZUFLADA",VLOOKUP(Wycena!$C$10,Wycena!$AA$63:$AC$121,3,0),0))</f>
        <v>0</v>
      </c>
      <c r="Q203" s="337" t="s">
        <v>1244</v>
      </c>
      <c r="R203" s="280"/>
      <c r="S203" s="329"/>
      <c r="T203"/>
      <c r="U203"/>
      <c r="V203"/>
      <c r="W203" s="234">
        <f>IF(Q203="PEŁNY",VLOOKUP(Wycena!$C$10,Wycena!$AA$2:$AC$60,3,0),IF(Q203="SZUFLADA",VLOOKUP(Wycena!$C$10,Wycena!$AA$63:$AC$121,3,0),0))</f>
        <v>0</v>
      </c>
      <c r="X203" s="239">
        <f>IF(Wycena!$D$6&gt;1,(('Wycena frontów MDF'!D203*'Wycena frontów MDF'!H203)+('Wycena frontów MDF'!K203*'Wycena frontów MDF'!O203)+('Wycena frontów MDF'!R203*'Wycena frontów MDF'!V203)),0)</f>
        <v>0</v>
      </c>
      <c r="Z203" s="230">
        <f t="shared" si="51"/>
        <v>0</v>
      </c>
      <c r="AA203" s="230">
        <f t="shared" si="52"/>
        <v>0</v>
      </c>
      <c r="AB203" s="230">
        <f t="shared" si="53"/>
        <v>0</v>
      </c>
      <c r="AC203" s="230">
        <f t="shared" si="54"/>
        <v>0</v>
      </c>
      <c r="AD203" s="240">
        <f>IF(Wycena!$C$10="ALASKA z uchwytem",((15*'Wycena frontów MDF'!H203)+(15*'Wycena frontów MDF'!O203)+(15*'Wycena frontów MDF'!V203)),IF(Wycena!$C$10="Kanion z uchwytem",((15*'Wycena frontów MDF'!H203)+(15*'Wycena frontów MDF'!O203)+(15*'Wycena frontów MDF'!V203)),IF(Wycena!$C$10="Sparta z uchwytem",((15*'Wycena frontów MDF'!H203)+(15*'Wycena frontów MDF'!O203)+(15*'Wycena frontów MDF'!V203)),0)))</f>
        <v>0</v>
      </c>
      <c r="AE203" s="241">
        <f>IF(Wycena!$C$10="VEGAS",((50*H203)+(50*O203)+(50*V203)),0)</f>
        <v>0</v>
      </c>
      <c r="AF203" s="230">
        <v>0</v>
      </c>
      <c r="AG203" s="320">
        <f t="shared" si="55"/>
        <v>0</v>
      </c>
      <c r="AH203" s="320">
        <f t="shared" si="56"/>
        <v>0</v>
      </c>
      <c r="AI203" s="320">
        <f t="shared" si="57"/>
        <v>0</v>
      </c>
      <c r="AJ203" s="320">
        <f t="shared" si="58"/>
        <v>0</v>
      </c>
      <c r="AK203" s="320">
        <f t="shared" si="59"/>
        <v>0</v>
      </c>
      <c r="AL203" s="320">
        <f t="shared" si="60"/>
        <v>0</v>
      </c>
      <c r="AM203" s="320">
        <f t="shared" si="61"/>
        <v>0</v>
      </c>
      <c r="AN203" s="320">
        <f t="shared" si="62"/>
        <v>0</v>
      </c>
      <c r="AO203" s="320">
        <f t="shared" si="63"/>
        <v>0</v>
      </c>
      <c r="AS203" s="240">
        <f>IF(Wycena!$D$6=2,(AA203+AB203+AC203+AD203+AE203+AG203+AH203+AI203+AJ203+AK203+AL203+AM203+AN203+AO203),IF(Wycena!$D$6=3,(AA203+AB203+AC203+AD203+AF203+AG203+AH203+AI203+AJ203+AK203+AL203+AM203+AN203+AO203),0))</f>
        <v>0</v>
      </c>
      <c r="AT203" s="240">
        <f t="shared" si="49"/>
        <v>0</v>
      </c>
    </row>
    <row r="204" spans="2:46" ht="15.75" thickBot="1">
      <c r="B204" s="243" t="s">
        <v>927</v>
      </c>
      <c r="C204" s="337" t="s">
        <v>1244</v>
      </c>
      <c r="D204" s="337"/>
      <c r="E204" s="327"/>
      <c r="F204" s="278"/>
      <c r="G204" s="278"/>
      <c r="H204" s="271"/>
      <c r="I204" s="234">
        <f>IF(C204="PEŁNY",VLOOKUP(Wycena!$C$10,Wycena!$AA$2:$AC$60,3,0),IF(C204="SZUFLADA",VLOOKUP(Wycena!$C$10,Wycena!$AA$63:$AC$121,3,0),0))</f>
        <v>0</v>
      </c>
      <c r="J204" s="337" t="s">
        <v>1244</v>
      </c>
      <c r="K204" s="337"/>
      <c r="L204" s="328"/>
      <c r="M204"/>
      <c r="N204"/>
      <c r="O204"/>
      <c r="P204" s="234">
        <f>IF(J204="PEŁNY",VLOOKUP(Wycena!$C$10,Wycena!$AA$2:$AC$60,3,0),IF(J204="SZUFLADA",VLOOKUP(Wycena!$C$10,Wycena!$AA$63:$AC$121,3,0),0))</f>
        <v>0</v>
      </c>
      <c r="Q204" s="337" t="s">
        <v>1244</v>
      </c>
      <c r="R204" s="280"/>
      <c r="S204" s="329"/>
      <c r="T204"/>
      <c r="U204"/>
      <c r="V204"/>
      <c r="W204" s="234">
        <f>IF(Q204="PEŁNY",VLOOKUP(Wycena!$C$10,Wycena!$AA$2:$AC$60,3,0),IF(Q204="SZUFLADA",VLOOKUP(Wycena!$C$10,Wycena!$AA$63:$AC$121,3,0),0))</f>
        <v>0</v>
      </c>
      <c r="X204" s="239">
        <f>IF(Wycena!$D$6&gt;1,(('Wycena frontów MDF'!D204*'Wycena frontów MDF'!H204)+('Wycena frontów MDF'!K204*'Wycena frontów MDF'!O204)+('Wycena frontów MDF'!R204*'Wycena frontów MDF'!V204)),0)</f>
        <v>0</v>
      </c>
      <c r="Z204" s="230">
        <f t="shared" si="51"/>
        <v>0</v>
      </c>
      <c r="AA204" s="230">
        <f t="shared" si="52"/>
        <v>0</v>
      </c>
      <c r="AB204" s="230">
        <f t="shared" si="53"/>
        <v>0</v>
      </c>
      <c r="AC204" s="230">
        <f t="shared" si="54"/>
        <v>0</v>
      </c>
      <c r="AD204" s="240">
        <f>IF(Wycena!$C$10="ALASKA z uchwytem",((15*'Wycena frontów MDF'!H204)+(15*'Wycena frontów MDF'!O204)+(15*'Wycena frontów MDF'!V204)),IF(Wycena!$C$10="Kanion z uchwytem",((15*'Wycena frontów MDF'!H204)+(15*'Wycena frontów MDF'!O204)+(15*'Wycena frontów MDF'!V204)),IF(Wycena!$C$10="Sparta z uchwytem",((15*'Wycena frontów MDF'!H204)+(15*'Wycena frontów MDF'!O204)+(15*'Wycena frontów MDF'!V204)),0)))</f>
        <v>0</v>
      </c>
      <c r="AE204" s="241">
        <f>IF(Wycena!$C$10="VEGAS",((50*H204)+(50*O204)+(50*V204)),0)</f>
        <v>0</v>
      </c>
      <c r="AF204" s="230">
        <v>0</v>
      </c>
      <c r="AG204" s="320">
        <f t="shared" si="55"/>
        <v>0</v>
      </c>
      <c r="AH204" s="320">
        <f t="shared" si="56"/>
        <v>0</v>
      </c>
      <c r="AI204" s="320">
        <f t="shared" si="57"/>
        <v>0</v>
      </c>
      <c r="AJ204" s="320">
        <f t="shared" si="58"/>
        <v>0</v>
      </c>
      <c r="AK204" s="320">
        <f t="shared" si="59"/>
        <v>0</v>
      </c>
      <c r="AL204" s="320">
        <f t="shared" si="60"/>
        <v>0</v>
      </c>
      <c r="AM204" s="320">
        <f t="shared" si="61"/>
        <v>0</v>
      </c>
      <c r="AN204" s="320">
        <f t="shared" si="62"/>
        <v>0</v>
      </c>
      <c r="AO204" s="320">
        <f t="shared" si="63"/>
        <v>0</v>
      </c>
      <c r="AS204" s="240">
        <f>IF(Wycena!$D$6=2,(AA204+AB204+AC204+AD204+AE204+AG204+AH204+AI204+AJ204+AK204+AL204+AM204+AN204+AO204),IF(Wycena!$D$6=3,(AA204+AB204+AC204+AD204+AF204+AG204+AH204+AI204+AJ204+AK204+AL204+AM204+AN204+AO204),0))</f>
        <v>0</v>
      </c>
      <c r="AT204" s="240">
        <f t="shared" si="49"/>
        <v>0</v>
      </c>
    </row>
    <row r="205" spans="2:46" ht="15.75" thickBot="1">
      <c r="B205" s="243" t="s">
        <v>928</v>
      </c>
      <c r="C205" s="337" t="s">
        <v>1244</v>
      </c>
      <c r="D205" s="337"/>
      <c r="E205" s="327"/>
      <c r="F205" s="278"/>
      <c r="G205" s="278"/>
      <c r="H205" s="271"/>
      <c r="I205" s="234">
        <f>IF(C205="PEŁNY",VLOOKUP(Wycena!$C$10,Wycena!$AA$2:$AC$60,3,0),IF(C205="SZUFLADA",VLOOKUP(Wycena!$C$10,Wycena!$AA$63:$AC$121,3,0),0))</f>
        <v>0</v>
      </c>
      <c r="J205" s="337" t="s">
        <v>1244</v>
      </c>
      <c r="K205" s="337"/>
      <c r="L205" s="328"/>
      <c r="M205"/>
      <c r="N205"/>
      <c r="O205"/>
      <c r="P205" s="234">
        <f>IF(J205="PEŁNY",VLOOKUP(Wycena!$C$10,Wycena!$AA$2:$AC$60,3,0),IF(J205="SZUFLADA",VLOOKUP(Wycena!$C$10,Wycena!$AA$63:$AC$121,3,0),0))</f>
        <v>0</v>
      </c>
      <c r="Q205" s="337" t="s">
        <v>1244</v>
      </c>
      <c r="R205" s="280"/>
      <c r="S205" s="329"/>
      <c r="T205"/>
      <c r="U205"/>
      <c r="V205"/>
      <c r="W205" s="234">
        <f>IF(Q205="PEŁNY",VLOOKUP(Wycena!$C$10,Wycena!$AA$2:$AC$60,3,0),IF(Q205="SZUFLADA",VLOOKUP(Wycena!$C$10,Wycena!$AA$63:$AC$121,3,0),0))</f>
        <v>0</v>
      </c>
      <c r="X205" s="239">
        <f>IF(Wycena!$D$6&gt;1,(('Wycena frontów MDF'!D205*'Wycena frontów MDF'!H205)+('Wycena frontów MDF'!K205*'Wycena frontów MDF'!O205)+('Wycena frontów MDF'!R205*'Wycena frontów MDF'!V205)),0)</f>
        <v>0</v>
      </c>
      <c r="Z205" s="230">
        <f t="shared" si="51"/>
        <v>0</v>
      </c>
      <c r="AA205" s="230">
        <f t="shared" si="52"/>
        <v>0</v>
      </c>
      <c r="AB205" s="230">
        <f t="shared" si="53"/>
        <v>0</v>
      </c>
      <c r="AC205" s="230">
        <f t="shared" si="54"/>
        <v>0</v>
      </c>
      <c r="AD205" s="240">
        <f>IF(Wycena!$C$10="ALASKA z uchwytem",((15*'Wycena frontów MDF'!H205)+(15*'Wycena frontów MDF'!O205)+(15*'Wycena frontów MDF'!V205)),IF(Wycena!$C$10="Kanion z uchwytem",((15*'Wycena frontów MDF'!H205)+(15*'Wycena frontów MDF'!O205)+(15*'Wycena frontów MDF'!V205)),IF(Wycena!$C$10="Sparta z uchwytem",((15*'Wycena frontów MDF'!H205)+(15*'Wycena frontów MDF'!O205)+(15*'Wycena frontów MDF'!V205)),0)))</f>
        <v>0</v>
      </c>
      <c r="AE205" s="241">
        <f>IF(Wycena!$C$10="VEGAS",((50*H205)+(50*O205)+(50*V205)),0)</f>
        <v>0</v>
      </c>
      <c r="AF205" s="230">
        <v>0</v>
      </c>
      <c r="AG205" s="320">
        <f t="shared" si="55"/>
        <v>0</v>
      </c>
      <c r="AH205" s="320">
        <f t="shared" si="56"/>
        <v>0</v>
      </c>
      <c r="AI205" s="320">
        <f t="shared" si="57"/>
        <v>0</v>
      </c>
      <c r="AJ205" s="320">
        <f t="shared" si="58"/>
        <v>0</v>
      </c>
      <c r="AK205" s="320">
        <f t="shared" si="59"/>
        <v>0</v>
      </c>
      <c r="AL205" s="320">
        <f t="shared" si="60"/>
        <v>0</v>
      </c>
      <c r="AM205" s="320">
        <f t="shared" si="61"/>
        <v>0</v>
      </c>
      <c r="AN205" s="320">
        <f t="shared" si="62"/>
        <v>0</v>
      </c>
      <c r="AO205" s="320">
        <f t="shared" si="63"/>
        <v>0</v>
      </c>
      <c r="AS205" s="240">
        <f>IF(Wycena!$D$6=2,(AA205+AB205+AC205+AD205+AE205+AG205+AH205+AI205+AJ205+AK205+AL205+AM205+AN205+AO205),IF(Wycena!$D$6=3,(AA205+AB205+AC205+AD205+AF205+AG205+AH205+AI205+AJ205+AK205+AL205+AM205+AN205+AO205),0))</f>
        <v>0</v>
      </c>
      <c r="AT205" s="240">
        <f t="shared" si="49"/>
        <v>0</v>
      </c>
    </row>
    <row r="206" spans="2:46" ht="15.75" thickBot="1">
      <c r="B206" s="243" t="s">
        <v>929</v>
      </c>
      <c r="C206" s="337" t="s">
        <v>1244</v>
      </c>
      <c r="D206" s="337"/>
      <c r="E206" s="327"/>
      <c r="F206" s="278"/>
      <c r="G206" s="278"/>
      <c r="H206" s="271"/>
      <c r="I206" s="234">
        <f>IF(C206="PEŁNY",VLOOKUP(Wycena!$C$10,Wycena!$AA$2:$AC$60,3,0),IF(C206="SZUFLADA",VLOOKUP(Wycena!$C$10,Wycena!$AA$63:$AC$121,3,0),0))</f>
        <v>0</v>
      </c>
      <c r="J206" s="337" t="s">
        <v>1244</v>
      </c>
      <c r="K206" s="337"/>
      <c r="L206" s="328"/>
      <c r="M206"/>
      <c r="N206"/>
      <c r="O206"/>
      <c r="P206" s="234">
        <f>IF(J206="PEŁNY",VLOOKUP(Wycena!$C$10,Wycena!$AA$2:$AC$60,3,0),IF(J206="SZUFLADA",VLOOKUP(Wycena!$C$10,Wycena!$AA$63:$AC$121,3,0),0))</f>
        <v>0</v>
      </c>
      <c r="Q206" s="337" t="s">
        <v>1244</v>
      </c>
      <c r="R206" s="280"/>
      <c r="S206" s="329"/>
      <c r="T206"/>
      <c r="U206"/>
      <c r="V206"/>
      <c r="W206" s="234">
        <f>IF(Q206="PEŁNY",VLOOKUP(Wycena!$C$10,Wycena!$AA$2:$AC$60,3,0),IF(Q206="SZUFLADA",VLOOKUP(Wycena!$C$10,Wycena!$AA$63:$AC$121,3,0),0))</f>
        <v>0</v>
      </c>
      <c r="X206" s="239">
        <f>IF(Wycena!$D$6&gt;1,(('Wycena frontów MDF'!D206*'Wycena frontów MDF'!H206)+('Wycena frontów MDF'!K206*'Wycena frontów MDF'!O206)+('Wycena frontów MDF'!R206*'Wycena frontów MDF'!V206)),0)</f>
        <v>0</v>
      </c>
      <c r="Z206" s="230">
        <f t="shared" si="51"/>
        <v>0</v>
      </c>
      <c r="AA206" s="230">
        <f t="shared" si="52"/>
        <v>0</v>
      </c>
      <c r="AB206" s="230">
        <f t="shared" si="53"/>
        <v>0</v>
      </c>
      <c r="AC206" s="230">
        <f t="shared" si="54"/>
        <v>0</v>
      </c>
      <c r="AD206" s="240">
        <f>IF(Wycena!$C$10="ALASKA z uchwytem",((15*'Wycena frontów MDF'!H206)+(15*'Wycena frontów MDF'!O206)+(15*'Wycena frontów MDF'!V206)),IF(Wycena!$C$10="Kanion z uchwytem",((15*'Wycena frontów MDF'!H206)+(15*'Wycena frontów MDF'!O206)+(15*'Wycena frontów MDF'!V206)),IF(Wycena!$C$10="Sparta z uchwytem",((15*'Wycena frontów MDF'!H206)+(15*'Wycena frontów MDF'!O206)+(15*'Wycena frontów MDF'!V206)),0)))</f>
        <v>0</v>
      </c>
      <c r="AE206" s="241">
        <f>IF(Wycena!$C$10="VEGAS",((50*H206)+(50*O206)+(50*V206)),0)</f>
        <v>0</v>
      </c>
      <c r="AF206" s="230">
        <v>0</v>
      </c>
      <c r="AG206" s="320">
        <f t="shared" si="55"/>
        <v>0</v>
      </c>
      <c r="AH206" s="320">
        <f t="shared" si="56"/>
        <v>0</v>
      </c>
      <c r="AI206" s="320">
        <f t="shared" si="57"/>
        <v>0</v>
      </c>
      <c r="AJ206" s="320">
        <f t="shared" si="58"/>
        <v>0</v>
      </c>
      <c r="AK206" s="320">
        <f t="shared" si="59"/>
        <v>0</v>
      </c>
      <c r="AL206" s="320">
        <f t="shared" si="60"/>
        <v>0</v>
      </c>
      <c r="AM206" s="320">
        <f t="shared" si="61"/>
        <v>0</v>
      </c>
      <c r="AN206" s="320">
        <f t="shared" si="62"/>
        <v>0</v>
      </c>
      <c r="AO206" s="320">
        <f t="shared" si="63"/>
        <v>0</v>
      </c>
      <c r="AS206" s="240">
        <f>IF(Wycena!$D$6=2,(AA206+AB206+AC206+AD206+AE206+AG206+AH206+AI206+AJ206+AK206+AL206+AM206+AN206+AO206),IF(Wycena!$D$6=3,(AA206+AB206+AC206+AD206+AF206+AG206+AH206+AI206+AJ206+AK206+AL206+AM206+AN206+AO206),0))</f>
        <v>0</v>
      </c>
      <c r="AT206" s="240">
        <f t="shared" si="49"/>
        <v>0</v>
      </c>
    </row>
    <row r="207" spans="2:46" ht="15.75" thickBot="1">
      <c r="B207" s="243" t="s">
        <v>150</v>
      </c>
      <c r="C207" s="323" t="s">
        <v>1239</v>
      </c>
      <c r="D207" s="336">
        <f t="shared" si="50"/>
        <v>19.187999999999999</v>
      </c>
      <c r="E207" s="325">
        <v>1</v>
      </c>
      <c r="F207" s="278">
        <v>355</v>
      </c>
      <c r="G207" s="278">
        <v>396</v>
      </c>
      <c r="H207" s="271">
        <v>2</v>
      </c>
      <c r="I207" s="234">
        <f>IF(C207="PEŁNY",VLOOKUP(Wycena!$C$10,Wycena!$AA$2:$AC$60,3,0),IF(C207="SZUFLADA",VLOOKUP(Wycena!$C$10,Wycena!$AA$63:$AC$121,3,0),0))</f>
        <v>0</v>
      </c>
      <c r="J207" s="337" t="s">
        <v>1244</v>
      </c>
      <c r="K207" s="337"/>
      <c r="L207" s="328"/>
      <c r="M207"/>
      <c r="N207"/>
      <c r="O207"/>
      <c r="P207" s="234">
        <f>IF(J207="PEŁNY",VLOOKUP(Wycena!$C$10,Wycena!$AA$2:$AC$60,3,0),IF(J207="SZUFLADA",VLOOKUP(Wycena!$C$10,Wycena!$AA$63:$AC$121,3,0),0))</f>
        <v>0</v>
      </c>
      <c r="Q207" s="337" t="s">
        <v>1244</v>
      </c>
      <c r="R207" s="280"/>
      <c r="S207" s="329"/>
      <c r="T207"/>
      <c r="U207"/>
      <c r="V207"/>
      <c r="W207" s="234">
        <f>IF(Q207="PEŁNY",VLOOKUP(Wycena!$C$10,Wycena!$AA$2:$AC$60,3,0),IF(Q207="SZUFLADA",VLOOKUP(Wycena!$C$10,Wycena!$AA$63:$AC$121,3,0),0))</f>
        <v>0</v>
      </c>
      <c r="X207" s="239">
        <f>IF(Wycena!$D$6&gt;1,(('Wycena frontów MDF'!D207*'Wycena frontów MDF'!H207)+('Wycena frontów MDF'!K207*'Wycena frontów MDF'!O207)+('Wycena frontów MDF'!R207*'Wycena frontów MDF'!V207)),0)</f>
        <v>38.375999999999998</v>
      </c>
      <c r="Z207" s="230">
        <f t="shared" si="51"/>
        <v>0.28116000000000002</v>
      </c>
      <c r="AA207" s="230">
        <f t="shared" si="52"/>
        <v>0</v>
      </c>
      <c r="AB207" s="230">
        <f t="shared" si="53"/>
        <v>0</v>
      </c>
      <c r="AC207" s="230">
        <f t="shared" si="54"/>
        <v>0</v>
      </c>
      <c r="AD207" s="240">
        <f>IF(Wycena!$C$10="ALASKA z uchwytem",((15*'Wycena frontów MDF'!H207)+(15*'Wycena frontów MDF'!O207)+(15*'Wycena frontów MDF'!V207)),IF(Wycena!$C$10="Kanion z uchwytem",((15*'Wycena frontów MDF'!H207)+(15*'Wycena frontów MDF'!O207)+(15*'Wycena frontów MDF'!V207)),IF(Wycena!$C$10="Sparta z uchwytem",((15*'Wycena frontów MDF'!H207)+(15*'Wycena frontów MDF'!O207)+(15*'Wycena frontów MDF'!V207)),0)))</f>
        <v>0</v>
      </c>
      <c r="AE207" s="241">
        <f>IF(Wycena!$C$10="VEGAS",((50*H207)+(50*O207)+(50*V207)),0)</f>
        <v>0</v>
      </c>
      <c r="AF207" s="230">
        <v>0</v>
      </c>
      <c r="AG207" s="320">
        <f t="shared" si="55"/>
        <v>0</v>
      </c>
      <c r="AH207" s="320">
        <f t="shared" si="56"/>
        <v>0</v>
      </c>
      <c r="AI207" s="320">
        <f t="shared" si="57"/>
        <v>0</v>
      </c>
      <c r="AJ207" s="320">
        <f t="shared" si="58"/>
        <v>0</v>
      </c>
      <c r="AK207" s="320">
        <f t="shared" si="59"/>
        <v>0</v>
      </c>
      <c r="AL207" s="320">
        <f t="shared" si="60"/>
        <v>0</v>
      </c>
      <c r="AM207" s="320">
        <f t="shared" si="61"/>
        <v>0</v>
      </c>
      <c r="AN207" s="320">
        <f t="shared" si="62"/>
        <v>0</v>
      </c>
      <c r="AO207" s="320">
        <f t="shared" si="63"/>
        <v>0</v>
      </c>
      <c r="AS207" s="240">
        <f>IF(Wycena!$D$6=2,(AA207+AB207+AC207+AD207+AE207+AG207+AH207+AI207+AJ207+AK207+AL207+AM207+AN207+AO207),IF(Wycena!$D$6=3,(AA207+AB207+AC207+AD207+AF207+AG207+AH207+AI207+AJ207+AK207+AL207+AM207+AN207+AO207),0))</f>
        <v>0</v>
      </c>
      <c r="AT207" s="240">
        <f t="shared" si="49"/>
        <v>38.375999999999998</v>
      </c>
    </row>
    <row r="208" spans="2:46" ht="15.75" thickBot="1">
      <c r="B208" s="243" t="s">
        <v>151</v>
      </c>
      <c r="C208" s="323" t="s">
        <v>1239</v>
      </c>
      <c r="D208" s="336">
        <f t="shared" si="50"/>
        <v>19.187999999999999</v>
      </c>
      <c r="E208" s="325">
        <v>1</v>
      </c>
      <c r="F208" s="278">
        <v>355</v>
      </c>
      <c r="G208" s="278">
        <v>446</v>
      </c>
      <c r="H208" s="271">
        <v>2</v>
      </c>
      <c r="I208" s="234">
        <f>IF(C208="PEŁNY",VLOOKUP(Wycena!$C$10,Wycena!$AA$2:$AC$60,3,0),IF(C208="SZUFLADA",VLOOKUP(Wycena!$C$10,Wycena!$AA$63:$AC$121,3,0),0))</f>
        <v>0</v>
      </c>
      <c r="J208" s="337" t="s">
        <v>1244</v>
      </c>
      <c r="K208" s="337"/>
      <c r="L208" s="328"/>
      <c r="M208"/>
      <c r="N208"/>
      <c r="O208"/>
      <c r="P208" s="234">
        <f>IF(J208="PEŁNY",VLOOKUP(Wycena!$C$10,Wycena!$AA$2:$AC$60,3,0),IF(J208="SZUFLADA",VLOOKUP(Wycena!$C$10,Wycena!$AA$63:$AC$121,3,0),0))</f>
        <v>0</v>
      </c>
      <c r="Q208" s="337" t="s">
        <v>1244</v>
      </c>
      <c r="R208" s="280"/>
      <c r="S208" s="329"/>
      <c r="T208"/>
      <c r="U208"/>
      <c r="V208"/>
      <c r="W208" s="234">
        <f>IF(Q208="PEŁNY",VLOOKUP(Wycena!$C$10,Wycena!$AA$2:$AC$60,3,0),IF(Q208="SZUFLADA",VLOOKUP(Wycena!$C$10,Wycena!$AA$63:$AC$121,3,0),0))</f>
        <v>0</v>
      </c>
      <c r="X208" s="239">
        <f>IF(Wycena!$D$6&gt;1,(('Wycena frontów MDF'!D208*'Wycena frontów MDF'!H208)+('Wycena frontów MDF'!K208*'Wycena frontów MDF'!O208)+('Wycena frontów MDF'!R208*'Wycena frontów MDF'!V208)),0)</f>
        <v>38.375999999999998</v>
      </c>
      <c r="Z208" s="230">
        <f t="shared" si="51"/>
        <v>0.31666</v>
      </c>
      <c r="AA208" s="230">
        <f t="shared" si="52"/>
        <v>0</v>
      </c>
      <c r="AB208" s="230">
        <f t="shared" si="53"/>
        <v>0</v>
      </c>
      <c r="AC208" s="230">
        <f t="shared" si="54"/>
        <v>0</v>
      </c>
      <c r="AD208" s="240">
        <f>IF(Wycena!$C$10="ALASKA z uchwytem",((15*'Wycena frontów MDF'!H208)+(15*'Wycena frontów MDF'!O208)+(15*'Wycena frontów MDF'!V208)),IF(Wycena!$C$10="Kanion z uchwytem",((15*'Wycena frontów MDF'!H208)+(15*'Wycena frontów MDF'!O208)+(15*'Wycena frontów MDF'!V208)),IF(Wycena!$C$10="Sparta z uchwytem",((15*'Wycena frontów MDF'!H208)+(15*'Wycena frontów MDF'!O208)+(15*'Wycena frontów MDF'!V208)),0)))</f>
        <v>0</v>
      </c>
      <c r="AE208" s="241">
        <f>IF(Wycena!$C$10="VEGAS",((50*H208)+(50*O208)+(50*V208)),0)</f>
        <v>0</v>
      </c>
      <c r="AF208" s="230">
        <v>0</v>
      </c>
      <c r="AG208" s="320">
        <f t="shared" si="55"/>
        <v>0</v>
      </c>
      <c r="AH208" s="320">
        <f t="shared" si="56"/>
        <v>0</v>
      </c>
      <c r="AI208" s="320">
        <f t="shared" si="57"/>
        <v>0</v>
      </c>
      <c r="AJ208" s="320">
        <f t="shared" si="58"/>
        <v>0</v>
      </c>
      <c r="AK208" s="320">
        <f t="shared" si="59"/>
        <v>0</v>
      </c>
      <c r="AL208" s="320">
        <f t="shared" si="60"/>
        <v>0</v>
      </c>
      <c r="AM208" s="320">
        <f t="shared" si="61"/>
        <v>0</v>
      </c>
      <c r="AN208" s="320">
        <f t="shared" si="62"/>
        <v>0</v>
      </c>
      <c r="AO208" s="320">
        <f t="shared" si="63"/>
        <v>0</v>
      </c>
      <c r="AS208" s="240">
        <f>IF(Wycena!$D$6=2,(AA208+AB208+AC208+AD208+AE208+AG208+AH208+AI208+AJ208+AK208+AL208+AM208+AN208+AO208),IF(Wycena!$D$6=3,(AA208+AB208+AC208+AD208+AF208+AG208+AH208+AI208+AJ208+AK208+AL208+AM208+AN208+AO208),0))</f>
        <v>0</v>
      </c>
      <c r="AT208" s="240">
        <f t="shared" si="49"/>
        <v>38.375999999999998</v>
      </c>
    </row>
    <row r="209" spans="2:46" ht="15.75" thickBot="1">
      <c r="B209" s="243" t="s">
        <v>152</v>
      </c>
      <c r="C209" s="323" t="s">
        <v>1239</v>
      </c>
      <c r="D209" s="336">
        <f t="shared" si="50"/>
        <v>19.187999999999999</v>
      </c>
      <c r="E209" s="325">
        <v>1</v>
      </c>
      <c r="F209" s="278">
        <v>355</v>
      </c>
      <c r="G209" s="278">
        <v>496</v>
      </c>
      <c r="H209" s="271">
        <v>2</v>
      </c>
      <c r="I209" s="234">
        <f>IF(C209="PEŁNY",VLOOKUP(Wycena!$C$10,Wycena!$AA$2:$AC$60,3,0),IF(C209="SZUFLADA",VLOOKUP(Wycena!$C$10,Wycena!$AA$63:$AC$121,3,0),0))</f>
        <v>0</v>
      </c>
      <c r="J209" s="337" t="s">
        <v>1244</v>
      </c>
      <c r="K209" s="337"/>
      <c r="L209" s="328"/>
      <c r="M209"/>
      <c r="N209"/>
      <c r="O209"/>
      <c r="P209" s="234">
        <f>IF(J209="PEŁNY",VLOOKUP(Wycena!$C$10,Wycena!$AA$2:$AC$60,3,0),IF(J209="SZUFLADA",VLOOKUP(Wycena!$C$10,Wycena!$AA$63:$AC$121,3,0),0))</f>
        <v>0</v>
      </c>
      <c r="Q209" s="337" t="s">
        <v>1244</v>
      </c>
      <c r="R209" s="280"/>
      <c r="S209" s="329"/>
      <c r="T209"/>
      <c r="U209"/>
      <c r="V209"/>
      <c r="W209" s="234">
        <f>IF(Q209="PEŁNY",VLOOKUP(Wycena!$C$10,Wycena!$AA$2:$AC$60,3,0),IF(Q209="SZUFLADA",VLOOKUP(Wycena!$C$10,Wycena!$AA$63:$AC$121,3,0),0))</f>
        <v>0</v>
      </c>
      <c r="X209" s="239">
        <f>IF(Wycena!$D$6&gt;1,(('Wycena frontów MDF'!D209*'Wycena frontów MDF'!H209)+('Wycena frontów MDF'!K209*'Wycena frontów MDF'!O209)+('Wycena frontów MDF'!R209*'Wycena frontów MDF'!V209)),0)</f>
        <v>38.375999999999998</v>
      </c>
      <c r="Z209" s="230">
        <f t="shared" si="51"/>
        <v>0.35215999999999997</v>
      </c>
      <c r="AA209" s="230">
        <f t="shared" si="52"/>
        <v>0</v>
      </c>
      <c r="AB209" s="230">
        <f t="shared" si="53"/>
        <v>0</v>
      </c>
      <c r="AC209" s="230">
        <f t="shared" si="54"/>
        <v>0</v>
      </c>
      <c r="AD209" s="240">
        <f>IF(Wycena!$C$10="ALASKA z uchwytem",((15*'Wycena frontów MDF'!H209)+(15*'Wycena frontów MDF'!O209)+(15*'Wycena frontów MDF'!V209)),IF(Wycena!$C$10="Kanion z uchwytem",((15*'Wycena frontów MDF'!H209)+(15*'Wycena frontów MDF'!O209)+(15*'Wycena frontów MDF'!V209)),IF(Wycena!$C$10="Sparta z uchwytem",((15*'Wycena frontów MDF'!H209)+(15*'Wycena frontów MDF'!O209)+(15*'Wycena frontów MDF'!V209)),0)))</f>
        <v>0</v>
      </c>
      <c r="AE209" s="241">
        <f>IF(Wycena!$C$10="VEGAS",((50*H209)+(50*O209)+(50*V209)),0)</f>
        <v>0</v>
      </c>
      <c r="AF209" s="230">
        <v>0</v>
      </c>
      <c r="AG209" s="320">
        <f t="shared" si="55"/>
        <v>0</v>
      </c>
      <c r="AH209" s="320">
        <f t="shared" si="56"/>
        <v>0</v>
      </c>
      <c r="AI209" s="320">
        <f t="shared" si="57"/>
        <v>0</v>
      </c>
      <c r="AJ209" s="320">
        <f t="shared" si="58"/>
        <v>0</v>
      </c>
      <c r="AK209" s="320">
        <f t="shared" si="59"/>
        <v>0</v>
      </c>
      <c r="AL209" s="320">
        <f t="shared" si="60"/>
        <v>0</v>
      </c>
      <c r="AM209" s="320">
        <f t="shared" si="61"/>
        <v>0</v>
      </c>
      <c r="AN209" s="320">
        <f t="shared" si="62"/>
        <v>0</v>
      </c>
      <c r="AO209" s="320">
        <f t="shared" si="63"/>
        <v>0</v>
      </c>
      <c r="AS209" s="240">
        <f>IF(Wycena!$D$6=2,(AA209+AB209+AC209+AD209+AE209+AG209+AH209+AI209+AJ209+AK209+AL209+AM209+AN209+AO209),IF(Wycena!$D$6=3,(AA209+AB209+AC209+AD209+AF209+AG209+AH209+AI209+AJ209+AK209+AL209+AM209+AN209+AO209),0))</f>
        <v>0</v>
      </c>
      <c r="AT209" s="240">
        <f t="shared" si="49"/>
        <v>38.375999999999998</v>
      </c>
    </row>
    <row r="210" spans="2:46" ht="15.75" thickBot="1">
      <c r="B210" s="243" t="s">
        <v>153</v>
      </c>
      <c r="C210" s="323" t="s">
        <v>1239</v>
      </c>
      <c r="D210" s="336">
        <f t="shared" si="50"/>
        <v>19.187999999999999</v>
      </c>
      <c r="E210" s="325">
        <v>1</v>
      </c>
      <c r="F210" s="278">
        <v>355</v>
      </c>
      <c r="G210" s="278">
        <v>596</v>
      </c>
      <c r="H210" s="271">
        <v>2</v>
      </c>
      <c r="I210" s="234">
        <f>IF(C210="PEŁNY",VLOOKUP(Wycena!$C$10,Wycena!$AA$2:$AC$60,3,0),IF(C210="SZUFLADA",VLOOKUP(Wycena!$C$10,Wycena!$AA$63:$AC$121,3,0),0))</f>
        <v>0</v>
      </c>
      <c r="J210" s="337" t="s">
        <v>1244</v>
      </c>
      <c r="K210" s="337"/>
      <c r="L210" s="328"/>
      <c r="M210"/>
      <c r="N210"/>
      <c r="O210"/>
      <c r="P210" s="234">
        <f>IF(J210="PEŁNY",VLOOKUP(Wycena!$C$10,Wycena!$AA$2:$AC$60,3,0),IF(J210="SZUFLADA",VLOOKUP(Wycena!$C$10,Wycena!$AA$63:$AC$121,3,0),0))</f>
        <v>0</v>
      </c>
      <c r="Q210" s="337" t="s">
        <v>1244</v>
      </c>
      <c r="R210" s="280"/>
      <c r="S210" s="329"/>
      <c r="T210"/>
      <c r="U210"/>
      <c r="V210"/>
      <c r="W210" s="234">
        <f>IF(Q210="PEŁNY",VLOOKUP(Wycena!$C$10,Wycena!$AA$2:$AC$60,3,0),IF(Q210="SZUFLADA",VLOOKUP(Wycena!$C$10,Wycena!$AA$63:$AC$121,3,0),0))</f>
        <v>0</v>
      </c>
      <c r="X210" s="239">
        <f>IF(Wycena!$D$6&gt;1,(('Wycena frontów MDF'!D210*'Wycena frontów MDF'!H210)+('Wycena frontów MDF'!K210*'Wycena frontów MDF'!O210)+('Wycena frontów MDF'!R210*'Wycena frontów MDF'!V210)),0)</f>
        <v>38.375999999999998</v>
      </c>
      <c r="Z210" s="230">
        <f t="shared" si="51"/>
        <v>0.42315999999999998</v>
      </c>
      <c r="AA210" s="230">
        <f t="shared" si="52"/>
        <v>0</v>
      </c>
      <c r="AB210" s="230">
        <f t="shared" si="53"/>
        <v>0</v>
      </c>
      <c r="AC210" s="230">
        <f t="shared" si="54"/>
        <v>0</v>
      </c>
      <c r="AD210" s="240">
        <f>IF(Wycena!$C$10="ALASKA z uchwytem",((15*'Wycena frontów MDF'!H210)+(15*'Wycena frontów MDF'!O210)+(15*'Wycena frontów MDF'!V210)),IF(Wycena!$C$10="Kanion z uchwytem",((15*'Wycena frontów MDF'!H210)+(15*'Wycena frontów MDF'!O210)+(15*'Wycena frontów MDF'!V210)),IF(Wycena!$C$10="Sparta z uchwytem",((15*'Wycena frontów MDF'!H210)+(15*'Wycena frontów MDF'!O210)+(15*'Wycena frontów MDF'!V210)),0)))</f>
        <v>0</v>
      </c>
      <c r="AE210" s="241">
        <f>IF(Wycena!$C$10="VEGAS",((50*H210)+(50*O210)+(50*V210)),0)</f>
        <v>0</v>
      </c>
      <c r="AF210" s="230">
        <v>0</v>
      </c>
      <c r="AG210" s="320">
        <f t="shared" si="55"/>
        <v>0</v>
      </c>
      <c r="AH210" s="320">
        <f t="shared" si="56"/>
        <v>0</v>
      </c>
      <c r="AI210" s="320">
        <f t="shared" si="57"/>
        <v>0</v>
      </c>
      <c r="AJ210" s="320">
        <f t="shared" si="58"/>
        <v>0</v>
      </c>
      <c r="AK210" s="320">
        <f t="shared" si="59"/>
        <v>0</v>
      </c>
      <c r="AL210" s="320">
        <f t="shared" si="60"/>
        <v>0</v>
      </c>
      <c r="AM210" s="320">
        <f t="shared" si="61"/>
        <v>0</v>
      </c>
      <c r="AN210" s="320">
        <f t="shared" si="62"/>
        <v>0</v>
      </c>
      <c r="AO210" s="320">
        <f t="shared" si="63"/>
        <v>0</v>
      </c>
      <c r="AS210" s="240">
        <f>IF(Wycena!$D$6=2,(AA210+AB210+AC210+AD210+AE210+AG210+AH210+AI210+AJ210+AK210+AL210+AM210+AN210+AO210),IF(Wycena!$D$6=3,(AA210+AB210+AC210+AD210+AF210+AG210+AH210+AI210+AJ210+AK210+AL210+AM210+AN210+AO210),0))</f>
        <v>0</v>
      </c>
      <c r="AT210" s="240">
        <f t="shared" si="49"/>
        <v>38.375999999999998</v>
      </c>
    </row>
    <row r="211" spans="2:46" ht="15.75" thickBot="1">
      <c r="B211" s="243" t="s">
        <v>154</v>
      </c>
      <c r="C211" s="323" t="s">
        <v>1239</v>
      </c>
      <c r="D211" s="336">
        <f t="shared" si="50"/>
        <v>19.187999999999999</v>
      </c>
      <c r="E211" s="325">
        <v>1</v>
      </c>
      <c r="F211" s="278">
        <v>355</v>
      </c>
      <c r="G211" s="278">
        <v>696</v>
      </c>
      <c r="H211" s="271">
        <v>2</v>
      </c>
      <c r="I211" s="234">
        <f>IF(C211="PEŁNY",VLOOKUP(Wycena!$C$10,Wycena!$AA$2:$AC$60,3,0),IF(C211="SZUFLADA",VLOOKUP(Wycena!$C$10,Wycena!$AA$63:$AC$121,3,0),0))</f>
        <v>0</v>
      </c>
      <c r="J211" s="337" t="s">
        <v>1244</v>
      </c>
      <c r="K211" s="337"/>
      <c r="L211" s="328"/>
      <c r="M211"/>
      <c r="N211"/>
      <c r="O211"/>
      <c r="P211" s="234">
        <f>IF(J211="PEŁNY",VLOOKUP(Wycena!$C$10,Wycena!$AA$2:$AC$60,3,0),IF(J211="SZUFLADA",VLOOKUP(Wycena!$C$10,Wycena!$AA$63:$AC$121,3,0),0))</f>
        <v>0</v>
      </c>
      <c r="Q211" s="337" t="s">
        <v>1244</v>
      </c>
      <c r="R211" s="280"/>
      <c r="S211" s="329"/>
      <c r="T211"/>
      <c r="U211"/>
      <c r="V211"/>
      <c r="W211" s="234">
        <f>IF(Q211="PEŁNY",VLOOKUP(Wycena!$C$10,Wycena!$AA$2:$AC$60,3,0),IF(Q211="SZUFLADA",VLOOKUP(Wycena!$C$10,Wycena!$AA$63:$AC$121,3,0),0))</f>
        <v>0</v>
      </c>
      <c r="X211" s="239">
        <f>IF(Wycena!$D$6&gt;1,(('Wycena frontów MDF'!D211*'Wycena frontów MDF'!H211)+('Wycena frontów MDF'!K211*'Wycena frontów MDF'!O211)+('Wycena frontów MDF'!R211*'Wycena frontów MDF'!V211)),0)</f>
        <v>38.375999999999998</v>
      </c>
      <c r="Z211" s="230">
        <f t="shared" si="51"/>
        <v>0.49415999999999993</v>
      </c>
      <c r="AA211" s="230">
        <f t="shared" si="52"/>
        <v>0</v>
      </c>
      <c r="AB211" s="230">
        <f t="shared" si="53"/>
        <v>0</v>
      </c>
      <c r="AC211" s="230">
        <f t="shared" si="54"/>
        <v>0</v>
      </c>
      <c r="AD211" s="240">
        <f>IF(Wycena!$C$10="ALASKA z uchwytem",((15*'Wycena frontów MDF'!H211)+(15*'Wycena frontów MDF'!O211)+(15*'Wycena frontów MDF'!V211)),IF(Wycena!$C$10="Kanion z uchwytem",((15*'Wycena frontów MDF'!H211)+(15*'Wycena frontów MDF'!O211)+(15*'Wycena frontów MDF'!V211)),IF(Wycena!$C$10="Sparta z uchwytem",((15*'Wycena frontów MDF'!H211)+(15*'Wycena frontów MDF'!O211)+(15*'Wycena frontów MDF'!V211)),0)))</f>
        <v>0</v>
      </c>
      <c r="AE211" s="241">
        <f>IF(Wycena!$C$10="VEGAS",((50*H211)+(50*O211)+(50*V211)),0)</f>
        <v>0</v>
      </c>
      <c r="AF211" s="230">
        <v>0</v>
      </c>
      <c r="AG211" s="320">
        <f t="shared" si="55"/>
        <v>0</v>
      </c>
      <c r="AH211" s="320">
        <f t="shared" si="56"/>
        <v>0</v>
      </c>
      <c r="AI211" s="320">
        <f t="shared" si="57"/>
        <v>0</v>
      </c>
      <c r="AJ211" s="320">
        <f t="shared" si="58"/>
        <v>0</v>
      </c>
      <c r="AK211" s="320">
        <f t="shared" si="59"/>
        <v>0</v>
      </c>
      <c r="AL211" s="320">
        <f t="shared" si="60"/>
        <v>0</v>
      </c>
      <c r="AM211" s="320">
        <f t="shared" si="61"/>
        <v>0</v>
      </c>
      <c r="AN211" s="320">
        <f t="shared" si="62"/>
        <v>0</v>
      </c>
      <c r="AO211" s="320">
        <f t="shared" si="63"/>
        <v>0</v>
      </c>
      <c r="AS211" s="240">
        <f>IF(Wycena!$D$6=2,(AA211+AB211+AC211+AD211+AE211+AG211+AH211+AI211+AJ211+AK211+AL211+AM211+AN211+AO211),IF(Wycena!$D$6=3,(AA211+AB211+AC211+AD211+AF211+AG211+AH211+AI211+AJ211+AK211+AL211+AM211+AN211+AO211),0))</f>
        <v>0</v>
      </c>
      <c r="AT211" s="240">
        <f t="shared" si="49"/>
        <v>38.375999999999998</v>
      </c>
    </row>
    <row r="212" spans="2:46" ht="15.75" thickBot="1">
      <c r="B212" s="243" t="s">
        <v>155</v>
      </c>
      <c r="C212" s="323" t="s">
        <v>1239</v>
      </c>
      <c r="D212" s="336">
        <f t="shared" si="50"/>
        <v>19.187999999999999</v>
      </c>
      <c r="E212" s="325">
        <v>1</v>
      </c>
      <c r="F212" s="278">
        <v>355</v>
      </c>
      <c r="G212" s="278">
        <v>796</v>
      </c>
      <c r="H212" s="271">
        <v>2</v>
      </c>
      <c r="I212" s="234">
        <f>IF(C212="PEŁNY",VLOOKUP(Wycena!$C$10,Wycena!$AA$2:$AC$60,3,0),IF(C212="SZUFLADA",VLOOKUP(Wycena!$C$10,Wycena!$AA$63:$AC$121,3,0),0))</f>
        <v>0</v>
      </c>
      <c r="J212" s="337" t="s">
        <v>1244</v>
      </c>
      <c r="K212" s="337"/>
      <c r="L212" s="328"/>
      <c r="M212"/>
      <c r="N212"/>
      <c r="O212"/>
      <c r="P212" s="234">
        <f>IF(J212="PEŁNY",VLOOKUP(Wycena!$C$10,Wycena!$AA$2:$AC$60,3,0),IF(J212="SZUFLADA",VLOOKUP(Wycena!$C$10,Wycena!$AA$63:$AC$121,3,0),0))</f>
        <v>0</v>
      </c>
      <c r="Q212" s="337" t="s">
        <v>1244</v>
      </c>
      <c r="R212" s="280"/>
      <c r="S212" s="329"/>
      <c r="T212"/>
      <c r="U212"/>
      <c r="V212"/>
      <c r="W212" s="234">
        <f>IF(Q212="PEŁNY",VLOOKUP(Wycena!$C$10,Wycena!$AA$2:$AC$60,3,0),IF(Q212="SZUFLADA",VLOOKUP(Wycena!$C$10,Wycena!$AA$63:$AC$121,3,0),0))</f>
        <v>0</v>
      </c>
      <c r="X212" s="239">
        <f>IF(Wycena!$D$6&gt;1,(('Wycena frontów MDF'!D212*'Wycena frontów MDF'!H212)+('Wycena frontów MDF'!K212*'Wycena frontów MDF'!O212)+('Wycena frontów MDF'!R212*'Wycena frontów MDF'!V212)),0)</f>
        <v>38.375999999999998</v>
      </c>
      <c r="Z212" s="230">
        <f t="shared" si="51"/>
        <v>0.56516</v>
      </c>
      <c r="AA212" s="230">
        <f t="shared" si="52"/>
        <v>0</v>
      </c>
      <c r="AB212" s="230">
        <f t="shared" si="53"/>
        <v>0</v>
      </c>
      <c r="AC212" s="230">
        <f t="shared" si="54"/>
        <v>0</v>
      </c>
      <c r="AD212" s="240">
        <f>IF(Wycena!$C$10="ALASKA z uchwytem",((15*'Wycena frontów MDF'!H212)+(15*'Wycena frontów MDF'!O212)+(15*'Wycena frontów MDF'!V212)),IF(Wycena!$C$10="Kanion z uchwytem",((15*'Wycena frontów MDF'!H212)+(15*'Wycena frontów MDF'!O212)+(15*'Wycena frontów MDF'!V212)),IF(Wycena!$C$10="Sparta z uchwytem",((15*'Wycena frontów MDF'!H212)+(15*'Wycena frontów MDF'!O212)+(15*'Wycena frontów MDF'!V212)),0)))</f>
        <v>0</v>
      </c>
      <c r="AE212" s="241">
        <f>IF(Wycena!$C$10="VEGAS",((50*H212)+(50*O212)+(50*V212)),0)</f>
        <v>0</v>
      </c>
      <c r="AF212" s="230">
        <v>0</v>
      </c>
      <c r="AG212" s="320">
        <f t="shared" si="55"/>
        <v>0</v>
      </c>
      <c r="AH212" s="320">
        <f t="shared" si="56"/>
        <v>0</v>
      </c>
      <c r="AI212" s="320">
        <f t="shared" si="57"/>
        <v>0</v>
      </c>
      <c r="AJ212" s="320">
        <f t="shared" si="58"/>
        <v>0</v>
      </c>
      <c r="AK212" s="320">
        <f t="shared" si="59"/>
        <v>0</v>
      </c>
      <c r="AL212" s="320">
        <f t="shared" si="60"/>
        <v>0</v>
      </c>
      <c r="AM212" s="320">
        <f t="shared" si="61"/>
        <v>0</v>
      </c>
      <c r="AN212" s="320">
        <f t="shared" si="62"/>
        <v>0</v>
      </c>
      <c r="AO212" s="320">
        <f t="shared" si="63"/>
        <v>0</v>
      </c>
      <c r="AS212" s="240">
        <f>IF(Wycena!$D$6=2,(AA212+AB212+AC212+AD212+AE212+AG212+AH212+AI212+AJ212+AK212+AL212+AM212+AN212+AO212),IF(Wycena!$D$6=3,(AA212+AB212+AC212+AD212+AF212+AG212+AH212+AI212+AJ212+AK212+AL212+AM212+AN212+AO212),0))</f>
        <v>0</v>
      </c>
      <c r="AT212" s="240">
        <f t="shared" si="49"/>
        <v>38.375999999999998</v>
      </c>
    </row>
    <row r="213" spans="2:46" ht="15.75" thickBot="1">
      <c r="B213" s="243" t="s">
        <v>156</v>
      </c>
      <c r="C213" s="323" t="s">
        <v>1239</v>
      </c>
      <c r="D213" s="336">
        <f t="shared" si="50"/>
        <v>19.187999999999999</v>
      </c>
      <c r="E213" s="325">
        <v>1</v>
      </c>
      <c r="F213" s="278">
        <v>355</v>
      </c>
      <c r="G213" s="278">
        <v>896</v>
      </c>
      <c r="H213" s="271">
        <v>2</v>
      </c>
      <c r="I213" s="234">
        <f>IF(C213="PEŁNY",VLOOKUP(Wycena!$C$10,Wycena!$AA$2:$AC$60,3,0),IF(C213="SZUFLADA",VLOOKUP(Wycena!$C$10,Wycena!$AA$63:$AC$121,3,0),0))</f>
        <v>0</v>
      </c>
      <c r="J213" s="337" t="s">
        <v>1244</v>
      </c>
      <c r="K213" s="337"/>
      <c r="L213" s="328"/>
      <c r="M213"/>
      <c r="N213"/>
      <c r="O213"/>
      <c r="P213" s="234">
        <f>IF(J213="PEŁNY",VLOOKUP(Wycena!$C$10,Wycena!$AA$2:$AC$60,3,0),IF(J213="SZUFLADA",VLOOKUP(Wycena!$C$10,Wycena!$AA$63:$AC$121,3,0),0))</f>
        <v>0</v>
      </c>
      <c r="Q213" s="337" t="s">
        <v>1244</v>
      </c>
      <c r="R213" s="280"/>
      <c r="S213" s="329"/>
      <c r="T213"/>
      <c r="U213"/>
      <c r="V213"/>
      <c r="W213" s="234">
        <f>IF(Q213="PEŁNY",VLOOKUP(Wycena!$C$10,Wycena!$AA$2:$AC$60,3,0),IF(Q213="SZUFLADA",VLOOKUP(Wycena!$C$10,Wycena!$AA$63:$AC$121,3,0),0))</f>
        <v>0</v>
      </c>
      <c r="X213" s="239">
        <f>IF(Wycena!$D$6&gt;1,(('Wycena frontów MDF'!D213*'Wycena frontów MDF'!H213)+('Wycena frontów MDF'!K213*'Wycena frontów MDF'!O213)+('Wycena frontów MDF'!R213*'Wycena frontów MDF'!V213)),0)</f>
        <v>38.375999999999998</v>
      </c>
      <c r="Z213" s="230">
        <f t="shared" si="51"/>
        <v>0.63615999999999995</v>
      </c>
      <c r="AA213" s="230">
        <f t="shared" si="52"/>
        <v>0</v>
      </c>
      <c r="AB213" s="230">
        <f t="shared" si="53"/>
        <v>0</v>
      </c>
      <c r="AC213" s="230">
        <f t="shared" si="54"/>
        <v>0</v>
      </c>
      <c r="AD213" s="240">
        <f>IF(Wycena!$C$10="ALASKA z uchwytem",((15*'Wycena frontów MDF'!H213)+(15*'Wycena frontów MDF'!O213)+(15*'Wycena frontów MDF'!V213)),IF(Wycena!$C$10="Kanion z uchwytem",((15*'Wycena frontów MDF'!H213)+(15*'Wycena frontów MDF'!O213)+(15*'Wycena frontów MDF'!V213)),IF(Wycena!$C$10="Sparta z uchwytem",((15*'Wycena frontów MDF'!H213)+(15*'Wycena frontów MDF'!O213)+(15*'Wycena frontów MDF'!V213)),0)))</f>
        <v>0</v>
      </c>
      <c r="AE213" s="241">
        <f>IF(Wycena!$C$10="VEGAS",((50*H213)+(50*O213)+(50*V213)),0)</f>
        <v>0</v>
      </c>
      <c r="AF213" s="230">
        <v>0</v>
      </c>
      <c r="AG213" s="320">
        <f t="shared" si="55"/>
        <v>0</v>
      </c>
      <c r="AH213" s="320">
        <f t="shared" si="56"/>
        <v>0</v>
      </c>
      <c r="AI213" s="320">
        <f t="shared" si="57"/>
        <v>0</v>
      </c>
      <c r="AJ213" s="320">
        <f t="shared" si="58"/>
        <v>0</v>
      </c>
      <c r="AK213" s="320">
        <f t="shared" si="59"/>
        <v>0</v>
      </c>
      <c r="AL213" s="320">
        <f t="shared" si="60"/>
        <v>0</v>
      </c>
      <c r="AM213" s="320">
        <f t="shared" si="61"/>
        <v>0</v>
      </c>
      <c r="AN213" s="320">
        <f t="shared" si="62"/>
        <v>0</v>
      </c>
      <c r="AO213" s="320">
        <f t="shared" si="63"/>
        <v>0</v>
      </c>
      <c r="AS213" s="240">
        <f>IF(Wycena!$D$6=2,(AA213+AB213+AC213+AD213+AE213+AG213+AH213+AI213+AJ213+AK213+AL213+AM213+AN213+AO213),IF(Wycena!$D$6=3,(AA213+AB213+AC213+AD213+AF213+AG213+AH213+AI213+AJ213+AK213+AL213+AM213+AN213+AO213),0))</f>
        <v>0</v>
      </c>
      <c r="AT213" s="240">
        <f t="shared" si="49"/>
        <v>38.375999999999998</v>
      </c>
    </row>
    <row r="214" spans="2:46" ht="15.75" thickBot="1">
      <c r="B214" s="243" t="s">
        <v>157</v>
      </c>
      <c r="C214" s="323" t="s">
        <v>1239</v>
      </c>
      <c r="D214" s="336">
        <f t="shared" si="50"/>
        <v>19.187999999999999</v>
      </c>
      <c r="E214" s="325">
        <v>1</v>
      </c>
      <c r="F214" s="278">
        <v>355</v>
      </c>
      <c r="G214" s="278">
        <v>996</v>
      </c>
      <c r="H214" s="271">
        <v>2</v>
      </c>
      <c r="I214" s="234">
        <f>IF(C214="PEŁNY",VLOOKUP(Wycena!$C$10,Wycena!$AA$2:$AC$60,3,0),IF(C214="SZUFLADA",VLOOKUP(Wycena!$C$10,Wycena!$AA$63:$AC$121,3,0),0))</f>
        <v>0</v>
      </c>
      <c r="J214" s="337" t="s">
        <v>1244</v>
      </c>
      <c r="K214" s="337"/>
      <c r="L214" s="328"/>
      <c r="M214"/>
      <c r="N214"/>
      <c r="O214"/>
      <c r="P214" s="234">
        <f>IF(J214="PEŁNY",VLOOKUP(Wycena!$C$10,Wycena!$AA$2:$AC$60,3,0),IF(J214="SZUFLADA",VLOOKUP(Wycena!$C$10,Wycena!$AA$63:$AC$121,3,0),0))</f>
        <v>0</v>
      </c>
      <c r="Q214" s="337" t="s">
        <v>1244</v>
      </c>
      <c r="R214" s="280"/>
      <c r="S214" s="329"/>
      <c r="T214"/>
      <c r="U214"/>
      <c r="V214"/>
      <c r="W214" s="234">
        <f>IF(Q214="PEŁNY",VLOOKUP(Wycena!$C$10,Wycena!$AA$2:$AC$60,3,0),IF(Q214="SZUFLADA",VLOOKUP(Wycena!$C$10,Wycena!$AA$63:$AC$121,3,0),0))</f>
        <v>0</v>
      </c>
      <c r="X214" s="239">
        <f>IF(Wycena!$D$6&gt;1,(('Wycena frontów MDF'!D214*'Wycena frontów MDF'!H214)+('Wycena frontów MDF'!K214*'Wycena frontów MDF'!O214)+('Wycena frontów MDF'!R214*'Wycena frontów MDF'!V214)),0)</f>
        <v>38.375999999999998</v>
      </c>
      <c r="Z214" s="230">
        <f t="shared" si="51"/>
        <v>0.70716000000000001</v>
      </c>
      <c r="AA214" s="230">
        <f t="shared" si="52"/>
        <v>0</v>
      </c>
      <c r="AB214" s="230">
        <f t="shared" si="53"/>
        <v>0</v>
      </c>
      <c r="AC214" s="230">
        <f t="shared" si="54"/>
        <v>0</v>
      </c>
      <c r="AD214" s="240">
        <f>IF(Wycena!$C$10="ALASKA z uchwytem",((15*'Wycena frontów MDF'!H214)+(15*'Wycena frontów MDF'!O214)+(15*'Wycena frontów MDF'!V214)),IF(Wycena!$C$10="Kanion z uchwytem",((15*'Wycena frontów MDF'!H214)+(15*'Wycena frontów MDF'!O214)+(15*'Wycena frontów MDF'!V214)),IF(Wycena!$C$10="Sparta z uchwytem",((15*'Wycena frontów MDF'!H214)+(15*'Wycena frontów MDF'!O214)+(15*'Wycena frontów MDF'!V214)),0)))</f>
        <v>0</v>
      </c>
      <c r="AE214" s="241">
        <f>IF(Wycena!$C$10="VEGAS",((50*H214)+(50*O214)+(50*V214)),0)</f>
        <v>0</v>
      </c>
      <c r="AF214" s="230">
        <v>0</v>
      </c>
      <c r="AG214" s="320">
        <f t="shared" si="55"/>
        <v>0</v>
      </c>
      <c r="AH214" s="320">
        <f t="shared" si="56"/>
        <v>0</v>
      </c>
      <c r="AI214" s="320">
        <f t="shared" si="57"/>
        <v>0</v>
      </c>
      <c r="AJ214" s="320">
        <f t="shared" si="58"/>
        <v>0</v>
      </c>
      <c r="AK214" s="320">
        <f t="shared" si="59"/>
        <v>0</v>
      </c>
      <c r="AL214" s="320">
        <f t="shared" si="60"/>
        <v>0</v>
      </c>
      <c r="AM214" s="320">
        <f t="shared" si="61"/>
        <v>0</v>
      </c>
      <c r="AN214" s="320">
        <f t="shared" si="62"/>
        <v>0</v>
      </c>
      <c r="AO214" s="320">
        <f t="shared" si="63"/>
        <v>0</v>
      </c>
      <c r="AS214" s="240">
        <f>IF(Wycena!$D$6=2,(AA214+AB214+AC214+AD214+AE214+AG214+AH214+AI214+AJ214+AK214+AL214+AM214+AN214+AO214),IF(Wycena!$D$6=3,(AA214+AB214+AC214+AD214+AF214+AG214+AH214+AI214+AJ214+AK214+AL214+AM214+AN214+AO214),0))</f>
        <v>0</v>
      </c>
      <c r="AT214" s="240">
        <f t="shared" si="49"/>
        <v>38.375999999999998</v>
      </c>
    </row>
    <row r="215" spans="2:46" ht="15.75" thickBot="1">
      <c r="B215" s="243" t="s">
        <v>158</v>
      </c>
      <c r="C215" s="323" t="s">
        <v>1239</v>
      </c>
      <c r="D215" s="336">
        <f t="shared" si="50"/>
        <v>19.187999999999999</v>
      </c>
      <c r="E215" s="325">
        <v>1</v>
      </c>
      <c r="F215" s="278">
        <v>355</v>
      </c>
      <c r="G215" s="278">
        <v>396</v>
      </c>
      <c r="H215" s="271">
        <v>2</v>
      </c>
      <c r="I215" s="234">
        <f>IF(C215="PEŁNY",VLOOKUP(Wycena!$C$10,Wycena!$AA$2:$AC$60,3,0),IF(C215="SZUFLADA",VLOOKUP(Wycena!$C$10,Wycena!$AA$63:$AC$121,3,0),0))</f>
        <v>0</v>
      </c>
      <c r="J215" s="337" t="s">
        <v>1244</v>
      </c>
      <c r="K215" s="337"/>
      <c r="L215" s="328"/>
      <c r="M215"/>
      <c r="N215"/>
      <c r="O215"/>
      <c r="P215" s="234">
        <f>IF(J215="PEŁNY",VLOOKUP(Wycena!$C$10,Wycena!$AA$2:$AC$60,3,0),IF(J215="SZUFLADA",VLOOKUP(Wycena!$C$10,Wycena!$AA$63:$AC$121,3,0),0))</f>
        <v>0</v>
      </c>
      <c r="Q215" s="337" t="s">
        <v>1244</v>
      </c>
      <c r="R215" s="280"/>
      <c r="S215" s="329"/>
      <c r="T215"/>
      <c r="U215"/>
      <c r="V215"/>
      <c r="W215" s="234">
        <f>IF(Q215="PEŁNY",VLOOKUP(Wycena!$C$10,Wycena!$AA$2:$AC$60,3,0),IF(Q215="SZUFLADA",VLOOKUP(Wycena!$C$10,Wycena!$AA$63:$AC$121,3,0),0))</f>
        <v>0</v>
      </c>
      <c r="X215" s="239">
        <f>IF(Wycena!$D$6&gt;1,(('Wycena frontów MDF'!D215*'Wycena frontów MDF'!H215)+('Wycena frontów MDF'!K215*'Wycena frontów MDF'!O215)+('Wycena frontów MDF'!R215*'Wycena frontów MDF'!V215)),0)</f>
        <v>38.375999999999998</v>
      </c>
      <c r="Z215" s="230">
        <f t="shared" si="51"/>
        <v>0.28116000000000002</v>
      </c>
      <c r="AA215" s="230">
        <f t="shared" si="52"/>
        <v>0</v>
      </c>
      <c r="AB215" s="230">
        <f t="shared" si="53"/>
        <v>0</v>
      </c>
      <c r="AC215" s="230">
        <f t="shared" si="54"/>
        <v>0</v>
      </c>
      <c r="AD215" s="240">
        <f>IF(Wycena!$C$10="ALASKA z uchwytem",((15*'Wycena frontów MDF'!H215)+(15*'Wycena frontów MDF'!O215)+(15*'Wycena frontów MDF'!V215)),IF(Wycena!$C$10="Kanion z uchwytem",((15*'Wycena frontów MDF'!H215)+(15*'Wycena frontów MDF'!O215)+(15*'Wycena frontów MDF'!V215)),IF(Wycena!$C$10="Sparta z uchwytem",((15*'Wycena frontów MDF'!H215)+(15*'Wycena frontów MDF'!O215)+(15*'Wycena frontów MDF'!V215)),0)))</f>
        <v>0</v>
      </c>
      <c r="AE215" s="241">
        <f>IF(Wycena!$C$10="VEGAS",((50*H215)+(50*O215)+(50*V215)),0)</f>
        <v>0</v>
      </c>
      <c r="AF215" s="230">
        <v>0</v>
      </c>
      <c r="AG215" s="320">
        <f t="shared" si="55"/>
        <v>0</v>
      </c>
      <c r="AH215" s="320">
        <f t="shared" si="56"/>
        <v>0</v>
      </c>
      <c r="AI215" s="320">
        <f t="shared" si="57"/>
        <v>0</v>
      </c>
      <c r="AJ215" s="320">
        <f t="shared" si="58"/>
        <v>0</v>
      </c>
      <c r="AK215" s="320">
        <f t="shared" si="59"/>
        <v>0</v>
      </c>
      <c r="AL215" s="320">
        <f t="shared" si="60"/>
        <v>0</v>
      </c>
      <c r="AM215" s="320">
        <f t="shared" si="61"/>
        <v>0</v>
      </c>
      <c r="AN215" s="320">
        <f t="shared" si="62"/>
        <v>0</v>
      </c>
      <c r="AO215" s="320">
        <f t="shared" si="63"/>
        <v>0</v>
      </c>
      <c r="AS215" s="240">
        <f>IF(Wycena!$D$6=2,(AA215+AB215+AC215+AD215+AE215+AG215+AH215+AI215+AJ215+AK215+AL215+AM215+AN215+AO215),IF(Wycena!$D$6=3,(AA215+AB215+AC215+AD215+AF215+AG215+AH215+AI215+AJ215+AK215+AL215+AM215+AN215+AO215),0))</f>
        <v>0</v>
      </c>
      <c r="AT215" s="240">
        <f t="shared" si="49"/>
        <v>38.375999999999998</v>
      </c>
    </row>
    <row r="216" spans="2:46" ht="15.75" thickBot="1">
      <c r="B216" s="243" t="s">
        <v>159</v>
      </c>
      <c r="C216" s="323" t="s">
        <v>1239</v>
      </c>
      <c r="D216" s="336">
        <f t="shared" si="50"/>
        <v>19.187999999999999</v>
      </c>
      <c r="E216" s="325">
        <v>1</v>
      </c>
      <c r="F216" s="278">
        <v>355</v>
      </c>
      <c r="G216" s="278">
        <v>446</v>
      </c>
      <c r="H216" s="271">
        <v>2</v>
      </c>
      <c r="I216" s="234">
        <f>IF(C216="PEŁNY",VLOOKUP(Wycena!$C$10,Wycena!$AA$2:$AC$60,3,0),IF(C216="SZUFLADA",VLOOKUP(Wycena!$C$10,Wycena!$AA$63:$AC$121,3,0),0))</f>
        <v>0</v>
      </c>
      <c r="J216" s="337" t="s">
        <v>1244</v>
      </c>
      <c r="K216" s="337"/>
      <c r="L216" s="328"/>
      <c r="M216"/>
      <c r="N216"/>
      <c r="O216"/>
      <c r="P216" s="234">
        <f>IF(J216="PEŁNY",VLOOKUP(Wycena!$C$10,Wycena!$AA$2:$AC$60,3,0),IF(J216="SZUFLADA",VLOOKUP(Wycena!$C$10,Wycena!$AA$63:$AC$121,3,0),0))</f>
        <v>0</v>
      </c>
      <c r="Q216" s="337" t="s">
        <v>1244</v>
      </c>
      <c r="R216" s="280"/>
      <c r="S216" s="329"/>
      <c r="T216"/>
      <c r="U216"/>
      <c r="V216"/>
      <c r="W216" s="234">
        <f>IF(Q216="PEŁNY",VLOOKUP(Wycena!$C$10,Wycena!$AA$2:$AC$60,3,0),IF(Q216="SZUFLADA",VLOOKUP(Wycena!$C$10,Wycena!$AA$63:$AC$121,3,0),0))</f>
        <v>0</v>
      </c>
      <c r="X216" s="239">
        <f>IF(Wycena!$D$6&gt;1,(('Wycena frontów MDF'!D216*'Wycena frontów MDF'!H216)+('Wycena frontów MDF'!K216*'Wycena frontów MDF'!O216)+('Wycena frontów MDF'!R216*'Wycena frontów MDF'!V216)),0)</f>
        <v>38.375999999999998</v>
      </c>
      <c r="Z216" s="230">
        <f t="shared" si="51"/>
        <v>0.31666</v>
      </c>
      <c r="AA216" s="230">
        <f t="shared" si="52"/>
        <v>0</v>
      </c>
      <c r="AB216" s="230">
        <f t="shared" si="53"/>
        <v>0</v>
      </c>
      <c r="AC216" s="230">
        <f t="shared" si="54"/>
        <v>0</v>
      </c>
      <c r="AD216" s="240">
        <f>IF(Wycena!$C$10="ALASKA z uchwytem",((15*'Wycena frontów MDF'!H216)+(15*'Wycena frontów MDF'!O216)+(15*'Wycena frontów MDF'!V216)),IF(Wycena!$C$10="Kanion z uchwytem",((15*'Wycena frontów MDF'!H216)+(15*'Wycena frontów MDF'!O216)+(15*'Wycena frontów MDF'!V216)),IF(Wycena!$C$10="Sparta z uchwytem",((15*'Wycena frontów MDF'!H216)+(15*'Wycena frontów MDF'!O216)+(15*'Wycena frontów MDF'!V216)),0)))</f>
        <v>0</v>
      </c>
      <c r="AE216" s="241">
        <f>IF(Wycena!$C$10="VEGAS",((50*H216)+(50*O216)+(50*V216)),0)</f>
        <v>0</v>
      </c>
      <c r="AF216" s="230">
        <v>0</v>
      </c>
      <c r="AG216" s="320">
        <f t="shared" si="55"/>
        <v>0</v>
      </c>
      <c r="AH216" s="320">
        <f t="shared" si="56"/>
        <v>0</v>
      </c>
      <c r="AI216" s="320">
        <f t="shared" si="57"/>
        <v>0</v>
      </c>
      <c r="AJ216" s="320">
        <f t="shared" si="58"/>
        <v>0</v>
      </c>
      <c r="AK216" s="320">
        <f t="shared" si="59"/>
        <v>0</v>
      </c>
      <c r="AL216" s="320">
        <f t="shared" si="60"/>
        <v>0</v>
      </c>
      <c r="AM216" s="320">
        <f t="shared" si="61"/>
        <v>0</v>
      </c>
      <c r="AN216" s="320">
        <f t="shared" si="62"/>
        <v>0</v>
      </c>
      <c r="AO216" s="320">
        <f t="shared" si="63"/>
        <v>0</v>
      </c>
      <c r="AS216" s="240">
        <f>IF(Wycena!$D$6=2,(AA216+AB216+AC216+AD216+AE216+AG216+AH216+AI216+AJ216+AK216+AL216+AM216+AN216+AO216),IF(Wycena!$D$6=3,(AA216+AB216+AC216+AD216+AF216+AG216+AH216+AI216+AJ216+AK216+AL216+AM216+AN216+AO216),0))</f>
        <v>0</v>
      </c>
      <c r="AT216" s="240">
        <f t="shared" si="49"/>
        <v>38.375999999999998</v>
      </c>
    </row>
    <row r="217" spans="2:46" ht="15.75" thickBot="1">
      <c r="B217" s="243" t="s">
        <v>160</v>
      </c>
      <c r="C217" s="323" t="s">
        <v>1239</v>
      </c>
      <c r="D217" s="336">
        <f t="shared" si="50"/>
        <v>19.187999999999999</v>
      </c>
      <c r="E217" s="325">
        <v>1</v>
      </c>
      <c r="F217" s="278">
        <v>355</v>
      </c>
      <c r="G217" s="278">
        <v>496</v>
      </c>
      <c r="H217" s="271">
        <v>2</v>
      </c>
      <c r="I217" s="234">
        <f>IF(C217="PEŁNY",VLOOKUP(Wycena!$C$10,Wycena!$AA$2:$AC$60,3,0),IF(C217="SZUFLADA",VLOOKUP(Wycena!$C$10,Wycena!$AA$63:$AC$121,3,0),0))</f>
        <v>0</v>
      </c>
      <c r="J217" s="337" t="s">
        <v>1244</v>
      </c>
      <c r="K217" s="337"/>
      <c r="L217" s="328"/>
      <c r="M217"/>
      <c r="N217"/>
      <c r="O217"/>
      <c r="P217" s="234">
        <f>IF(J217="PEŁNY",VLOOKUP(Wycena!$C$10,Wycena!$AA$2:$AC$60,3,0),IF(J217="SZUFLADA",VLOOKUP(Wycena!$C$10,Wycena!$AA$63:$AC$121,3,0),0))</f>
        <v>0</v>
      </c>
      <c r="Q217" s="337" t="s">
        <v>1244</v>
      </c>
      <c r="R217" s="280"/>
      <c r="S217" s="329"/>
      <c r="T217"/>
      <c r="U217"/>
      <c r="V217"/>
      <c r="W217" s="234">
        <f>IF(Q217="PEŁNY",VLOOKUP(Wycena!$C$10,Wycena!$AA$2:$AC$60,3,0),IF(Q217="SZUFLADA",VLOOKUP(Wycena!$C$10,Wycena!$AA$63:$AC$121,3,0),0))</f>
        <v>0</v>
      </c>
      <c r="X217" s="239">
        <f>IF(Wycena!$D$6&gt;1,(('Wycena frontów MDF'!D217*'Wycena frontów MDF'!H217)+('Wycena frontów MDF'!K217*'Wycena frontów MDF'!O217)+('Wycena frontów MDF'!R217*'Wycena frontów MDF'!V217)),0)</f>
        <v>38.375999999999998</v>
      </c>
      <c r="Z217" s="230">
        <f t="shared" si="51"/>
        <v>0.35215999999999997</v>
      </c>
      <c r="AA217" s="230">
        <f t="shared" si="52"/>
        <v>0</v>
      </c>
      <c r="AB217" s="230">
        <f t="shared" si="53"/>
        <v>0</v>
      </c>
      <c r="AC217" s="230">
        <f t="shared" si="54"/>
        <v>0</v>
      </c>
      <c r="AD217" s="240">
        <f>IF(Wycena!$C$10="ALASKA z uchwytem",((15*'Wycena frontów MDF'!H217)+(15*'Wycena frontów MDF'!O217)+(15*'Wycena frontów MDF'!V217)),IF(Wycena!$C$10="Kanion z uchwytem",((15*'Wycena frontów MDF'!H217)+(15*'Wycena frontów MDF'!O217)+(15*'Wycena frontów MDF'!V217)),IF(Wycena!$C$10="Sparta z uchwytem",((15*'Wycena frontów MDF'!H217)+(15*'Wycena frontów MDF'!O217)+(15*'Wycena frontów MDF'!V217)),0)))</f>
        <v>0</v>
      </c>
      <c r="AE217" s="241">
        <f>IF(Wycena!$C$10="VEGAS",((50*H217)+(50*O217)+(50*V217)),0)</f>
        <v>0</v>
      </c>
      <c r="AF217" s="230">
        <v>0</v>
      </c>
      <c r="AG217" s="320">
        <f t="shared" si="55"/>
        <v>0</v>
      </c>
      <c r="AH217" s="320">
        <f t="shared" si="56"/>
        <v>0</v>
      </c>
      <c r="AI217" s="320">
        <f t="shared" si="57"/>
        <v>0</v>
      </c>
      <c r="AJ217" s="320">
        <f t="shared" si="58"/>
        <v>0</v>
      </c>
      <c r="AK217" s="320">
        <f t="shared" si="59"/>
        <v>0</v>
      </c>
      <c r="AL217" s="320">
        <f t="shared" si="60"/>
        <v>0</v>
      </c>
      <c r="AM217" s="320">
        <f t="shared" si="61"/>
        <v>0</v>
      </c>
      <c r="AN217" s="320">
        <f t="shared" si="62"/>
        <v>0</v>
      </c>
      <c r="AO217" s="320">
        <f t="shared" si="63"/>
        <v>0</v>
      </c>
      <c r="AS217" s="240">
        <f>IF(Wycena!$D$6=2,(AA217+AB217+AC217+AD217+AE217+AG217+AH217+AI217+AJ217+AK217+AL217+AM217+AN217+AO217),IF(Wycena!$D$6=3,(AA217+AB217+AC217+AD217+AF217+AG217+AH217+AI217+AJ217+AK217+AL217+AM217+AN217+AO217),0))</f>
        <v>0</v>
      </c>
      <c r="AT217" s="240">
        <f t="shared" si="49"/>
        <v>38.375999999999998</v>
      </c>
    </row>
    <row r="218" spans="2:46" ht="15.75" thickBot="1">
      <c r="B218" s="243" t="s">
        <v>161</v>
      </c>
      <c r="C218" s="323" t="s">
        <v>1239</v>
      </c>
      <c r="D218" s="336">
        <f t="shared" si="50"/>
        <v>19.187999999999999</v>
      </c>
      <c r="E218" s="325">
        <v>1</v>
      </c>
      <c r="F218" s="278">
        <v>355</v>
      </c>
      <c r="G218" s="278">
        <v>596</v>
      </c>
      <c r="H218" s="271">
        <v>2</v>
      </c>
      <c r="I218" s="234">
        <f>IF(C218="PEŁNY",VLOOKUP(Wycena!$C$10,Wycena!$AA$2:$AC$60,3,0),IF(C218="SZUFLADA",VLOOKUP(Wycena!$C$10,Wycena!$AA$63:$AC$121,3,0),0))</f>
        <v>0</v>
      </c>
      <c r="J218" s="337" t="s">
        <v>1244</v>
      </c>
      <c r="K218" s="337"/>
      <c r="L218" s="328"/>
      <c r="M218"/>
      <c r="N218"/>
      <c r="O218"/>
      <c r="P218" s="234">
        <f>IF(J218="PEŁNY",VLOOKUP(Wycena!$C$10,Wycena!$AA$2:$AC$60,3,0),IF(J218="SZUFLADA",VLOOKUP(Wycena!$C$10,Wycena!$AA$63:$AC$121,3,0),0))</f>
        <v>0</v>
      </c>
      <c r="Q218" s="337" t="s">
        <v>1244</v>
      </c>
      <c r="R218" s="280"/>
      <c r="S218" s="329"/>
      <c r="T218"/>
      <c r="U218"/>
      <c r="V218"/>
      <c r="W218" s="234">
        <f>IF(Q218="PEŁNY",VLOOKUP(Wycena!$C$10,Wycena!$AA$2:$AC$60,3,0),IF(Q218="SZUFLADA",VLOOKUP(Wycena!$C$10,Wycena!$AA$63:$AC$121,3,0),0))</f>
        <v>0</v>
      </c>
      <c r="X218" s="239">
        <f>IF(Wycena!$D$6&gt;1,(('Wycena frontów MDF'!D218*'Wycena frontów MDF'!H218)+('Wycena frontów MDF'!K218*'Wycena frontów MDF'!O218)+('Wycena frontów MDF'!R218*'Wycena frontów MDF'!V218)),0)</f>
        <v>38.375999999999998</v>
      </c>
      <c r="Z218" s="230">
        <f t="shared" si="51"/>
        <v>0.42315999999999998</v>
      </c>
      <c r="AA218" s="230">
        <f t="shared" si="52"/>
        <v>0</v>
      </c>
      <c r="AB218" s="230">
        <f t="shared" si="53"/>
        <v>0</v>
      </c>
      <c r="AC218" s="230">
        <f t="shared" si="54"/>
        <v>0</v>
      </c>
      <c r="AD218" s="240">
        <f>IF(Wycena!$C$10="ALASKA z uchwytem",((15*'Wycena frontów MDF'!H218)+(15*'Wycena frontów MDF'!O218)+(15*'Wycena frontów MDF'!V218)),IF(Wycena!$C$10="Kanion z uchwytem",((15*'Wycena frontów MDF'!H218)+(15*'Wycena frontów MDF'!O218)+(15*'Wycena frontów MDF'!V218)),IF(Wycena!$C$10="Sparta z uchwytem",((15*'Wycena frontów MDF'!H218)+(15*'Wycena frontów MDF'!O218)+(15*'Wycena frontów MDF'!V218)),0)))</f>
        <v>0</v>
      </c>
      <c r="AE218" s="241">
        <f>IF(Wycena!$C$10="VEGAS",((50*H218)+(50*O218)+(50*V218)),0)</f>
        <v>0</v>
      </c>
      <c r="AF218" s="230">
        <v>0</v>
      </c>
      <c r="AG218" s="320">
        <f t="shared" si="55"/>
        <v>0</v>
      </c>
      <c r="AH218" s="320">
        <f t="shared" si="56"/>
        <v>0</v>
      </c>
      <c r="AI218" s="320">
        <f t="shared" si="57"/>
        <v>0</v>
      </c>
      <c r="AJ218" s="320">
        <f t="shared" si="58"/>
        <v>0</v>
      </c>
      <c r="AK218" s="320">
        <f t="shared" si="59"/>
        <v>0</v>
      </c>
      <c r="AL218" s="320">
        <f t="shared" si="60"/>
        <v>0</v>
      </c>
      <c r="AM218" s="320">
        <f t="shared" si="61"/>
        <v>0</v>
      </c>
      <c r="AN218" s="320">
        <f t="shared" si="62"/>
        <v>0</v>
      </c>
      <c r="AO218" s="320">
        <f t="shared" si="63"/>
        <v>0</v>
      </c>
      <c r="AS218" s="240">
        <f>IF(Wycena!$D$6=2,(AA218+AB218+AC218+AD218+AE218+AG218+AH218+AI218+AJ218+AK218+AL218+AM218+AN218+AO218),IF(Wycena!$D$6=3,(AA218+AB218+AC218+AD218+AF218+AG218+AH218+AI218+AJ218+AK218+AL218+AM218+AN218+AO218),0))</f>
        <v>0</v>
      </c>
      <c r="AT218" s="240">
        <f t="shared" si="49"/>
        <v>38.375999999999998</v>
      </c>
    </row>
    <row r="219" spans="2:46" ht="15.75" thickBot="1">
      <c r="B219" s="243" t="s">
        <v>162</v>
      </c>
      <c r="C219" s="323" t="s">
        <v>1239</v>
      </c>
      <c r="D219" s="336">
        <f t="shared" si="50"/>
        <v>19.187999999999999</v>
      </c>
      <c r="E219" s="325">
        <v>1</v>
      </c>
      <c r="F219" s="278">
        <v>355</v>
      </c>
      <c r="G219" s="278">
        <v>696</v>
      </c>
      <c r="H219" s="271">
        <v>2</v>
      </c>
      <c r="I219" s="234">
        <f>IF(C219="PEŁNY",VLOOKUP(Wycena!$C$10,Wycena!$AA$2:$AC$60,3,0),IF(C219="SZUFLADA",VLOOKUP(Wycena!$C$10,Wycena!$AA$63:$AC$121,3,0),0))</f>
        <v>0</v>
      </c>
      <c r="J219" s="337" t="s">
        <v>1244</v>
      </c>
      <c r="K219" s="337"/>
      <c r="L219" s="328"/>
      <c r="M219" s="280"/>
      <c r="N219" s="280"/>
      <c r="O219"/>
      <c r="P219" s="234">
        <f>IF(J219="PEŁNY",VLOOKUP(Wycena!$C$10,Wycena!$AA$2:$AC$60,3,0),IF(J219="SZUFLADA",VLOOKUP(Wycena!$C$10,Wycena!$AA$63:$AC$121,3,0),0))</f>
        <v>0</v>
      </c>
      <c r="Q219" s="337" t="s">
        <v>1244</v>
      </c>
      <c r="R219" s="280"/>
      <c r="S219" s="329"/>
      <c r="T219"/>
      <c r="U219"/>
      <c r="V219"/>
      <c r="W219" s="234">
        <f>IF(Q219="PEŁNY",VLOOKUP(Wycena!$C$10,Wycena!$AA$2:$AC$60,3,0),IF(Q219="SZUFLADA",VLOOKUP(Wycena!$C$10,Wycena!$AA$63:$AC$121,3,0),0))</f>
        <v>0</v>
      </c>
      <c r="X219" s="239">
        <f>IF(Wycena!$D$6&gt;1,(('Wycena frontów MDF'!D219*'Wycena frontów MDF'!H219)+('Wycena frontów MDF'!K219*'Wycena frontów MDF'!O219)+('Wycena frontów MDF'!R219*'Wycena frontów MDF'!V219)),0)</f>
        <v>38.375999999999998</v>
      </c>
      <c r="Z219" s="230">
        <f t="shared" si="51"/>
        <v>0.49415999999999993</v>
      </c>
      <c r="AA219" s="230">
        <f t="shared" si="52"/>
        <v>0</v>
      </c>
      <c r="AB219" s="230">
        <f t="shared" si="53"/>
        <v>0</v>
      </c>
      <c r="AC219" s="230">
        <f t="shared" si="54"/>
        <v>0</v>
      </c>
      <c r="AD219" s="240">
        <f>IF(Wycena!$C$10="ALASKA z uchwytem",((15*'Wycena frontów MDF'!H219)+(15*'Wycena frontów MDF'!O219)+(15*'Wycena frontów MDF'!V219)),IF(Wycena!$C$10="Kanion z uchwytem",((15*'Wycena frontów MDF'!H219)+(15*'Wycena frontów MDF'!O219)+(15*'Wycena frontów MDF'!V219)),IF(Wycena!$C$10="Sparta z uchwytem",((15*'Wycena frontów MDF'!H219)+(15*'Wycena frontów MDF'!O219)+(15*'Wycena frontów MDF'!V219)),0)))</f>
        <v>0</v>
      </c>
      <c r="AE219" s="241">
        <f>IF(Wycena!$C$10="VEGAS",((50*H219)+(50*O219)+(50*V219)),0)</f>
        <v>0</v>
      </c>
      <c r="AF219" s="230">
        <v>0</v>
      </c>
      <c r="AG219" s="320">
        <f t="shared" si="55"/>
        <v>0</v>
      </c>
      <c r="AH219" s="320">
        <f t="shared" si="56"/>
        <v>0</v>
      </c>
      <c r="AI219" s="320">
        <f t="shared" si="57"/>
        <v>0</v>
      </c>
      <c r="AJ219" s="320">
        <f t="shared" si="58"/>
        <v>0</v>
      </c>
      <c r="AK219" s="320">
        <f t="shared" si="59"/>
        <v>0</v>
      </c>
      <c r="AL219" s="320">
        <f t="shared" si="60"/>
        <v>0</v>
      </c>
      <c r="AM219" s="320">
        <f t="shared" si="61"/>
        <v>0</v>
      </c>
      <c r="AN219" s="320">
        <f t="shared" si="62"/>
        <v>0</v>
      </c>
      <c r="AO219" s="320">
        <f t="shared" si="63"/>
        <v>0</v>
      </c>
      <c r="AS219" s="240">
        <f>IF(Wycena!$D$6=2,(AA219+AB219+AC219+AD219+AE219+AG219+AH219+AI219+AJ219+AK219+AL219+AM219+AN219+AO219),IF(Wycena!$D$6=3,(AA219+AB219+AC219+AD219+AF219+AG219+AH219+AI219+AJ219+AK219+AL219+AM219+AN219+AO219),0))</f>
        <v>0</v>
      </c>
      <c r="AT219" s="240">
        <f t="shared" si="49"/>
        <v>38.375999999999998</v>
      </c>
    </row>
    <row r="220" spans="2:46" ht="15.75" thickBot="1">
      <c r="B220" s="243" t="s">
        <v>163</v>
      </c>
      <c r="C220" s="323" t="s">
        <v>1239</v>
      </c>
      <c r="D220" s="336">
        <f t="shared" si="50"/>
        <v>19.187999999999999</v>
      </c>
      <c r="E220" s="325">
        <v>1</v>
      </c>
      <c r="F220" s="278">
        <v>355</v>
      </c>
      <c r="G220" s="278">
        <v>796</v>
      </c>
      <c r="H220" s="271">
        <v>2</v>
      </c>
      <c r="I220" s="234">
        <f>IF(C220="PEŁNY",VLOOKUP(Wycena!$C$10,Wycena!$AA$2:$AC$60,3,0),IF(C220="SZUFLADA",VLOOKUP(Wycena!$C$10,Wycena!$AA$63:$AC$121,3,0),0))</f>
        <v>0</v>
      </c>
      <c r="J220" s="337" t="s">
        <v>1244</v>
      </c>
      <c r="K220" s="337"/>
      <c r="L220" s="328"/>
      <c r="M220" s="280"/>
      <c r="N220" s="280"/>
      <c r="O220"/>
      <c r="P220" s="234">
        <f>IF(J220="PEŁNY",VLOOKUP(Wycena!$C$10,Wycena!$AA$2:$AC$60,3,0),IF(J220="SZUFLADA",VLOOKUP(Wycena!$C$10,Wycena!$AA$63:$AC$121,3,0),0))</f>
        <v>0</v>
      </c>
      <c r="Q220" s="337" t="s">
        <v>1244</v>
      </c>
      <c r="R220" s="280"/>
      <c r="S220" s="329"/>
      <c r="T220"/>
      <c r="U220"/>
      <c r="V220"/>
      <c r="W220" s="234">
        <f>IF(Q220="PEŁNY",VLOOKUP(Wycena!$C$10,Wycena!$AA$2:$AC$60,3,0),IF(Q220="SZUFLADA",VLOOKUP(Wycena!$C$10,Wycena!$AA$63:$AC$121,3,0),0))</f>
        <v>0</v>
      </c>
      <c r="X220" s="239">
        <f>IF(Wycena!$D$6&gt;1,(('Wycena frontów MDF'!D220*'Wycena frontów MDF'!H220)+('Wycena frontów MDF'!K220*'Wycena frontów MDF'!O220)+('Wycena frontów MDF'!R220*'Wycena frontów MDF'!V220)),0)</f>
        <v>38.375999999999998</v>
      </c>
      <c r="Z220" s="230">
        <f t="shared" si="51"/>
        <v>0.56516</v>
      </c>
      <c r="AA220" s="230">
        <f t="shared" si="52"/>
        <v>0</v>
      </c>
      <c r="AB220" s="230">
        <f t="shared" si="53"/>
        <v>0</v>
      </c>
      <c r="AC220" s="230">
        <f t="shared" si="54"/>
        <v>0</v>
      </c>
      <c r="AD220" s="240">
        <f>IF(Wycena!$C$10="ALASKA z uchwytem",((15*'Wycena frontów MDF'!H220)+(15*'Wycena frontów MDF'!O220)+(15*'Wycena frontów MDF'!V220)),IF(Wycena!$C$10="Kanion z uchwytem",((15*'Wycena frontów MDF'!H220)+(15*'Wycena frontów MDF'!O220)+(15*'Wycena frontów MDF'!V220)),IF(Wycena!$C$10="Sparta z uchwytem",((15*'Wycena frontów MDF'!H220)+(15*'Wycena frontów MDF'!O220)+(15*'Wycena frontów MDF'!V220)),0)))</f>
        <v>0</v>
      </c>
      <c r="AE220" s="241">
        <f>IF(Wycena!$C$10="VEGAS",((50*H220)+(50*O220)+(50*V220)),0)</f>
        <v>0</v>
      </c>
      <c r="AF220" s="230">
        <v>0</v>
      </c>
      <c r="AG220" s="320">
        <f t="shared" si="55"/>
        <v>0</v>
      </c>
      <c r="AH220" s="320">
        <f t="shared" si="56"/>
        <v>0</v>
      </c>
      <c r="AI220" s="320">
        <f t="shared" si="57"/>
        <v>0</v>
      </c>
      <c r="AJ220" s="320">
        <f t="shared" si="58"/>
        <v>0</v>
      </c>
      <c r="AK220" s="320">
        <f t="shared" si="59"/>
        <v>0</v>
      </c>
      <c r="AL220" s="320">
        <f t="shared" si="60"/>
        <v>0</v>
      </c>
      <c r="AM220" s="320">
        <f t="shared" si="61"/>
        <v>0</v>
      </c>
      <c r="AN220" s="320">
        <f t="shared" si="62"/>
        <v>0</v>
      </c>
      <c r="AO220" s="320">
        <f t="shared" si="63"/>
        <v>0</v>
      </c>
      <c r="AS220" s="240">
        <f>IF(Wycena!$D$6=2,(AA220+AB220+AC220+AD220+AE220+AG220+AH220+AI220+AJ220+AK220+AL220+AM220+AN220+AO220),IF(Wycena!$D$6=3,(AA220+AB220+AC220+AD220+AF220+AG220+AH220+AI220+AJ220+AK220+AL220+AM220+AN220+AO220),0))</f>
        <v>0</v>
      </c>
      <c r="AT220" s="240">
        <f t="shared" si="49"/>
        <v>38.375999999999998</v>
      </c>
    </row>
    <row r="221" spans="2:46" ht="15.75" thickBot="1">
      <c r="B221" s="243" t="s">
        <v>164</v>
      </c>
      <c r="C221" s="323" t="s">
        <v>1239</v>
      </c>
      <c r="D221" s="336">
        <f t="shared" si="50"/>
        <v>19.187999999999999</v>
      </c>
      <c r="E221" s="325">
        <v>1</v>
      </c>
      <c r="F221" s="278">
        <v>355</v>
      </c>
      <c r="G221" s="278">
        <v>896</v>
      </c>
      <c r="H221" s="271">
        <v>2</v>
      </c>
      <c r="I221" s="234">
        <f>IF(C221="PEŁNY",VLOOKUP(Wycena!$C$10,Wycena!$AA$2:$AC$60,3,0),IF(C221="SZUFLADA",VLOOKUP(Wycena!$C$10,Wycena!$AA$63:$AC$121,3,0),0))</f>
        <v>0</v>
      </c>
      <c r="J221" s="337" t="s">
        <v>1244</v>
      </c>
      <c r="K221" s="337"/>
      <c r="L221" s="328"/>
      <c r="M221" s="280"/>
      <c r="N221" s="280"/>
      <c r="O221"/>
      <c r="P221" s="234">
        <f>IF(J221="PEŁNY",VLOOKUP(Wycena!$C$10,Wycena!$AA$2:$AC$60,3,0),IF(J221="SZUFLADA",VLOOKUP(Wycena!$C$10,Wycena!$AA$63:$AC$121,3,0),0))</f>
        <v>0</v>
      </c>
      <c r="Q221" s="337" t="s">
        <v>1244</v>
      </c>
      <c r="R221" s="280"/>
      <c r="S221" s="329"/>
      <c r="T221"/>
      <c r="U221"/>
      <c r="V221"/>
      <c r="W221" s="234">
        <f>IF(Q221="PEŁNY",VLOOKUP(Wycena!$C$10,Wycena!$AA$2:$AC$60,3,0),IF(Q221="SZUFLADA",VLOOKUP(Wycena!$C$10,Wycena!$AA$63:$AC$121,3,0),0))</f>
        <v>0</v>
      </c>
      <c r="X221" s="239">
        <f>IF(Wycena!$D$6&gt;1,(('Wycena frontów MDF'!D221*'Wycena frontów MDF'!H221)+('Wycena frontów MDF'!K221*'Wycena frontów MDF'!O221)+('Wycena frontów MDF'!R221*'Wycena frontów MDF'!V221)),0)</f>
        <v>38.375999999999998</v>
      </c>
      <c r="Z221" s="230">
        <f t="shared" si="51"/>
        <v>0.63615999999999995</v>
      </c>
      <c r="AA221" s="230">
        <f t="shared" si="52"/>
        <v>0</v>
      </c>
      <c r="AB221" s="230">
        <f t="shared" si="53"/>
        <v>0</v>
      </c>
      <c r="AC221" s="230">
        <f t="shared" si="54"/>
        <v>0</v>
      </c>
      <c r="AD221" s="240">
        <f>IF(Wycena!$C$10="ALASKA z uchwytem",((15*'Wycena frontów MDF'!H221)+(15*'Wycena frontów MDF'!O221)+(15*'Wycena frontów MDF'!V221)),IF(Wycena!$C$10="Kanion z uchwytem",((15*'Wycena frontów MDF'!H221)+(15*'Wycena frontów MDF'!O221)+(15*'Wycena frontów MDF'!V221)),IF(Wycena!$C$10="Sparta z uchwytem",((15*'Wycena frontów MDF'!H221)+(15*'Wycena frontów MDF'!O221)+(15*'Wycena frontów MDF'!V221)),0)))</f>
        <v>0</v>
      </c>
      <c r="AE221" s="241">
        <f>IF(Wycena!$C$10="VEGAS",((50*H221)+(50*O221)+(50*V221)),0)</f>
        <v>0</v>
      </c>
      <c r="AF221" s="230">
        <v>0</v>
      </c>
      <c r="AG221" s="320">
        <f t="shared" si="55"/>
        <v>0</v>
      </c>
      <c r="AH221" s="320">
        <f t="shared" si="56"/>
        <v>0</v>
      </c>
      <c r="AI221" s="320">
        <f t="shared" si="57"/>
        <v>0</v>
      </c>
      <c r="AJ221" s="320">
        <f t="shared" si="58"/>
        <v>0</v>
      </c>
      <c r="AK221" s="320">
        <f t="shared" si="59"/>
        <v>0</v>
      </c>
      <c r="AL221" s="320">
        <f t="shared" si="60"/>
        <v>0</v>
      </c>
      <c r="AM221" s="320">
        <f t="shared" si="61"/>
        <v>0</v>
      </c>
      <c r="AN221" s="320">
        <f t="shared" si="62"/>
        <v>0</v>
      </c>
      <c r="AO221" s="320">
        <f t="shared" si="63"/>
        <v>0</v>
      </c>
      <c r="AS221" s="240">
        <f>IF(Wycena!$D$6=2,(AA221+AB221+AC221+AD221+AE221+AG221+AH221+AI221+AJ221+AK221+AL221+AM221+AN221+AO221),IF(Wycena!$D$6=3,(AA221+AB221+AC221+AD221+AF221+AG221+AH221+AI221+AJ221+AK221+AL221+AM221+AN221+AO221),0))</f>
        <v>0</v>
      </c>
      <c r="AT221" s="240">
        <f t="shared" si="49"/>
        <v>38.375999999999998</v>
      </c>
    </row>
    <row r="222" spans="2:46" ht="15.75" thickBot="1">
      <c r="B222" s="264" t="s">
        <v>165</v>
      </c>
      <c r="C222" s="323" t="s">
        <v>1239</v>
      </c>
      <c r="D222" s="336">
        <f t="shared" si="50"/>
        <v>19.187999999999999</v>
      </c>
      <c r="E222" s="325">
        <v>1</v>
      </c>
      <c r="F222" s="278">
        <v>355</v>
      </c>
      <c r="G222" s="278">
        <v>996</v>
      </c>
      <c r="H222" s="276">
        <v>2</v>
      </c>
      <c r="I222" s="234">
        <f>IF(C222="PEŁNY",VLOOKUP(Wycena!$C$10,Wycena!$AA$2:$AC$60,3,0),IF(C222="SZUFLADA",VLOOKUP(Wycena!$C$10,Wycena!$AA$63:$AC$121,3,0),0))</f>
        <v>0</v>
      </c>
      <c r="J222" s="337" t="s">
        <v>1244</v>
      </c>
      <c r="K222" s="337"/>
      <c r="L222" s="327"/>
      <c r="M222" s="276"/>
      <c r="N222" s="276"/>
      <c r="O222" s="276"/>
      <c r="P222" s="234">
        <f>IF(J222="PEŁNY",VLOOKUP(Wycena!$C$10,Wycena!$AA$2:$AC$60,3,0),IF(J222="SZUFLADA",VLOOKUP(Wycena!$C$10,Wycena!$AA$63:$AC$121,3,0),0))</f>
        <v>0</v>
      </c>
      <c r="Q222" s="337" t="s">
        <v>1244</v>
      </c>
      <c r="R222" s="276"/>
      <c r="S222" s="331"/>
      <c r="T222" s="276"/>
      <c r="U222" s="276"/>
      <c r="V222" s="276"/>
      <c r="W222" s="234">
        <f>IF(Q222="PEŁNY",VLOOKUP(Wycena!$C$10,Wycena!$AA$2:$AC$60,3,0),IF(Q222="SZUFLADA",VLOOKUP(Wycena!$C$10,Wycena!$AA$63:$AC$121,3,0),0))</f>
        <v>0</v>
      </c>
      <c r="X222" s="239">
        <f>IF(Wycena!$D$6&gt;1,(('Wycena frontów MDF'!D222*'Wycena frontów MDF'!H222)+('Wycena frontów MDF'!K222*'Wycena frontów MDF'!O222)+('Wycena frontów MDF'!R222*'Wycena frontów MDF'!V222)),0)</f>
        <v>38.375999999999998</v>
      </c>
      <c r="Z222" s="230">
        <f t="shared" si="51"/>
        <v>0.70716000000000001</v>
      </c>
      <c r="AA222" s="230">
        <f t="shared" si="52"/>
        <v>0</v>
      </c>
      <c r="AB222" s="230">
        <f t="shared" si="53"/>
        <v>0</v>
      </c>
      <c r="AC222" s="230">
        <f t="shared" si="54"/>
        <v>0</v>
      </c>
      <c r="AD222" s="240">
        <f>IF(Wycena!$C$10="ALASKA z uchwytem",((15*'Wycena frontów MDF'!H222)+(15*'Wycena frontów MDF'!O222)+(15*'Wycena frontów MDF'!V222)),IF(Wycena!$C$10="Kanion z uchwytem",((15*'Wycena frontów MDF'!H222)+(15*'Wycena frontów MDF'!O222)+(15*'Wycena frontów MDF'!V222)),IF(Wycena!$C$10="Sparta z uchwytem",((15*'Wycena frontów MDF'!H222)+(15*'Wycena frontów MDF'!O222)+(15*'Wycena frontów MDF'!V222)),0)))</f>
        <v>0</v>
      </c>
      <c r="AE222" s="241">
        <f>IF(Wycena!$C$10="VEGAS",((50*H222)+(50*O222)+(50*V222)),0)</f>
        <v>0</v>
      </c>
      <c r="AF222" s="230">
        <v>0</v>
      </c>
      <c r="AG222" s="320">
        <f t="shared" si="55"/>
        <v>0</v>
      </c>
      <c r="AH222" s="320">
        <f t="shared" si="56"/>
        <v>0</v>
      </c>
      <c r="AI222" s="320">
        <f t="shared" si="57"/>
        <v>0</v>
      </c>
      <c r="AJ222" s="320">
        <f t="shared" si="58"/>
        <v>0</v>
      </c>
      <c r="AK222" s="320">
        <f t="shared" si="59"/>
        <v>0</v>
      </c>
      <c r="AL222" s="320">
        <f t="shared" si="60"/>
        <v>0</v>
      </c>
      <c r="AM222" s="320">
        <f t="shared" si="61"/>
        <v>0</v>
      </c>
      <c r="AN222" s="320">
        <f t="shared" si="62"/>
        <v>0</v>
      </c>
      <c r="AO222" s="320">
        <f t="shared" si="63"/>
        <v>0</v>
      </c>
      <c r="AS222" s="240">
        <f>IF(Wycena!$D$6=2,(AA222+AB222+AC222+AD222+AE222+AG222+AH222+AI222+AJ222+AK222+AL222+AM222+AN222+AO222),IF(Wycena!$D$6=3,(AA222+AB222+AC222+AD222+AF222+AG222+AH222+AI222+AJ222+AK222+AL222+AM222+AN222+AO222),0))</f>
        <v>0</v>
      </c>
      <c r="AT222" s="240">
        <f t="shared" si="49"/>
        <v>38.375999999999998</v>
      </c>
    </row>
    <row r="223" spans="2:46" ht="15.75" thickBot="1">
      <c r="B223" s="264" t="s">
        <v>166</v>
      </c>
      <c r="C223" s="323" t="s">
        <v>1239</v>
      </c>
      <c r="D223" s="336">
        <f t="shared" si="50"/>
        <v>19.187999999999999</v>
      </c>
      <c r="E223" s="325">
        <v>1</v>
      </c>
      <c r="F223" s="278">
        <v>355</v>
      </c>
      <c r="G223" s="278">
        <v>396</v>
      </c>
      <c r="H223" s="276">
        <v>1</v>
      </c>
      <c r="I223" s="234">
        <f>IF(C223="PEŁNY",VLOOKUP(Wycena!$C$10,Wycena!$AA$2:$AC$60,3,0),IF(C223="SZUFLADA",VLOOKUP(Wycena!$C$10,Wycena!$AA$63:$AC$121,3,0),0))</f>
        <v>0</v>
      </c>
      <c r="J223" s="337" t="s">
        <v>1244</v>
      </c>
      <c r="K223" s="337"/>
      <c r="L223" s="327"/>
      <c r="M223" s="276"/>
      <c r="N223" s="276"/>
      <c r="O223" s="276"/>
      <c r="P223" s="234">
        <f>IF(J223="PEŁNY",VLOOKUP(Wycena!$C$10,Wycena!$AA$2:$AC$60,3,0),IF(J223="SZUFLADA",VLOOKUP(Wycena!$C$10,Wycena!$AA$63:$AC$121,3,0),0))</f>
        <v>0</v>
      </c>
      <c r="Q223" s="337" t="s">
        <v>1244</v>
      </c>
      <c r="R223" s="276"/>
      <c r="S223" s="331"/>
      <c r="T223" s="276"/>
      <c r="U223" s="276"/>
      <c r="V223" s="276"/>
      <c r="W223" s="234">
        <f>IF(Q223="PEŁNY",VLOOKUP(Wycena!$C$10,Wycena!$AA$2:$AC$60,3,0),IF(Q223="SZUFLADA",VLOOKUP(Wycena!$C$10,Wycena!$AA$63:$AC$121,3,0),0))</f>
        <v>0</v>
      </c>
      <c r="X223" s="239">
        <f>IF(Wycena!$D$6&gt;1,(('Wycena frontów MDF'!D223*'Wycena frontów MDF'!H223)+('Wycena frontów MDF'!K223*'Wycena frontów MDF'!O223)+('Wycena frontów MDF'!R223*'Wycena frontów MDF'!V223)),0)</f>
        <v>19.187999999999999</v>
      </c>
      <c r="Z223" s="230">
        <f t="shared" si="51"/>
        <v>0.14058000000000001</v>
      </c>
      <c r="AA223" s="230">
        <f t="shared" si="52"/>
        <v>0</v>
      </c>
      <c r="AB223" s="230">
        <f t="shared" si="53"/>
        <v>0</v>
      </c>
      <c r="AC223" s="230">
        <f t="shared" si="54"/>
        <v>0</v>
      </c>
      <c r="AD223" s="240">
        <f>IF(Wycena!$C$10="ALASKA z uchwytem",((15*'Wycena frontów MDF'!H223)+(15*'Wycena frontów MDF'!O223)+(15*'Wycena frontów MDF'!V223)),IF(Wycena!$C$10="Kanion z uchwytem",((15*'Wycena frontów MDF'!H223)+(15*'Wycena frontów MDF'!O223)+(15*'Wycena frontów MDF'!V223)),IF(Wycena!$C$10="Sparta z uchwytem",((15*'Wycena frontów MDF'!H223)+(15*'Wycena frontów MDF'!O223)+(15*'Wycena frontów MDF'!V223)),0)))</f>
        <v>0</v>
      </c>
      <c r="AE223" s="241">
        <f>IF(Wycena!$C$10="VEGAS",((50*H223)+(50*O223)+(50*V223)),0)</f>
        <v>0</v>
      </c>
      <c r="AF223" s="230">
        <v>0</v>
      </c>
      <c r="AG223" s="320">
        <f t="shared" si="55"/>
        <v>0</v>
      </c>
      <c r="AH223" s="320">
        <f t="shared" si="56"/>
        <v>0</v>
      </c>
      <c r="AI223" s="320">
        <f t="shared" si="57"/>
        <v>0</v>
      </c>
      <c r="AJ223" s="320">
        <f t="shared" si="58"/>
        <v>0</v>
      </c>
      <c r="AK223" s="320">
        <f t="shared" si="59"/>
        <v>0</v>
      </c>
      <c r="AL223" s="320">
        <f t="shared" si="60"/>
        <v>0</v>
      </c>
      <c r="AM223" s="320">
        <f t="shared" si="61"/>
        <v>0</v>
      </c>
      <c r="AN223" s="320">
        <f t="shared" si="62"/>
        <v>0</v>
      </c>
      <c r="AO223" s="320">
        <f t="shared" si="63"/>
        <v>0</v>
      </c>
      <c r="AS223" s="240">
        <f>IF(Wycena!$D$6=2,(AA223+AB223+AC223+AD223+AE223+AG223+AH223+AI223+AJ223+AK223+AL223+AM223+AN223+AO223),IF(Wycena!$D$6=3,(AA223+AB223+AC223+AD223+AF223+AG223+AH223+AI223+AJ223+AK223+AL223+AM223+AN223+AO223),0))</f>
        <v>0</v>
      </c>
      <c r="AT223" s="240">
        <f t="shared" si="49"/>
        <v>19.187999999999999</v>
      </c>
    </row>
    <row r="224" spans="2:46" ht="15.75" thickBot="1">
      <c r="B224" s="243" t="s">
        <v>167</v>
      </c>
      <c r="C224" s="323" t="s">
        <v>1239</v>
      </c>
      <c r="D224" s="336">
        <f t="shared" si="50"/>
        <v>19.187999999999999</v>
      </c>
      <c r="E224" s="325">
        <v>1</v>
      </c>
      <c r="F224" s="278">
        <v>355</v>
      </c>
      <c r="G224" s="278">
        <v>446</v>
      </c>
      <c r="H224" s="271">
        <v>1</v>
      </c>
      <c r="I224" s="234">
        <f>IF(C224="PEŁNY",VLOOKUP(Wycena!$C$10,Wycena!$AA$2:$AC$60,3,0),IF(C224="SZUFLADA",VLOOKUP(Wycena!$C$10,Wycena!$AA$63:$AC$121,3,0),0))</f>
        <v>0</v>
      </c>
      <c r="J224" s="337" t="s">
        <v>1244</v>
      </c>
      <c r="K224" s="337"/>
      <c r="L224" s="328"/>
      <c r="M224" s="280"/>
      <c r="N224" s="280"/>
      <c r="O224"/>
      <c r="P224" s="234">
        <f>IF(J224="PEŁNY",VLOOKUP(Wycena!$C$10,Wycena!$AA$2:$AC$60,3,0),IF(J224="SZUFLADA",VLOOKUP(Wycena!$C$10,Wycena!$AA$63:$AC$121,3,0),0))</f>
        <v>0</v>
      </c>
      <c r="Q224" s="337" t="s">
        <v>1244</v>
      </c>
      <c r="R224" s="280"/>
      <c r="S224" s="329"/>
      <c r="T224"/>
      <c r="U224"/>
      <c r="V224"/>
      <c r="W224" s="234">
        <f>IF(Q224="PEŁNY",VLOOKUP(Wycena!$C$10,Wycena!$AA$2:$AC$60,3,0),IF(Q224="SZUFLADA",VLOOKUP(Wycena!$C$10,Wycena!$AA$63:$AC$121,3,0),0))</f>
        <v>0</v>
      </c>
      <c r="X224" s="239">
        <f>IF(Wycena!$D$6&gt;1,(('Wycena frontów MDF'!D224*'Wycena frontów MDF'!H224)+('Wycena frontów MDF'!K224*'Wycena frontów MDF'!O224)+('Wycena frontów MDF'!R224*'Wycena frontów MDF'!V224)),0)</f>
        <v>19.187999999999999</v>
      </c>
      <c r="Z224" s="230">
        <f t="shared" si="51"/>
        <v>0.15833</v>
      </c>
      <c r="AA224" s="230">
        <f t="shared" si="52"/>
        <v>0</v>
      </c>
      <c r="AB224" s="230">
        <f t="shared" si="53"/>
        <v>0</v>
      </c>
      <c r="AC224" s="230">
        <f t="shared" si="54"/>
        <v>0</v>
      </c>
      <c r="AD224" s="240">
        <f>IF(Wycena!$C$10="ALASKA z uchwytem",((15*'Wycena frontów MDF'!H224)+(15*'Wycena frontów MDF'!O224)+(15*'Wycena frontów MDF'!V224)),IF(Wycena!$C$10="Kanion z uchwytem",((15*'Wycena frontów MDF'!H224)+(15*'Wycena frontów MDF'!O224)+(15*'Wycena frontów MDF'!V224)),IF(Wycena!$C$10="Sparta z uchwytem",((15*'Wycena frontów MDF'!H224)+(15*'Wycena frontów MDF'!O224)+(15*'Wycena frontów MDF'!V224)),0)))</f>
        <v>0</v>
      </c>
      <c r="AE224" s="241">
        <f>IF(Wycena!$C$10="VEGAS",((50*H224)+(50*O224)+(50*V224)),0)</f>
        <v>0</v>
      </c>
      <c r="AF224" s="230">
        <v>0</v>
      </c>
      <c r="AG224" s="320">
        <f t="shared" si="55"/>
        <v>0</v>
      </c>
      <c r="AH224" s="320">
        <f t="shared" si="56"/>
        <v>0</v>
      </c>
      <c r="AI224" s="320">
        <f t="shared" si="57"/>
        <v>0</v>
      </c>
      <c r="AJ224" s="320">
        <f t="shared" si="58"/>
        <v>0</v>
      </c>
      <c r="AK224" s="320">
        <f t="shared" si="59"/>
        <v>0</v>
      </c>
      <c r="AL224" s="320">
        <f t="shared" si="60"/>
        <v>0</v>
      </c>
      <c r="AM224" s="320">
        <f t="shared" si="61"/>
        <v>0</v>
      </c>
      <c r="AN224" s="320">
        <f t="shared" si="62"/>
        <v>0</v>
      </c>
      <c r="AO224" s="320">
        <f t="shared" si="63"/>
        <v>0</v>
      </c>
      <c r="AS224" s="240">
        <f>IF(Wycena!$D$6=2,(AA224+AB224+AC224+AD224+AE224+AG224+AH224+AI224+AJ224+AK224+AL224+AM224+AN224+AO224),IF(Wycena!$D$6=3,(AA224+AB224+AC224+AD224+AF224+AG224+AH224+AI224+AJ224+AK224+AL224+AM224+AN224+AO224),0))</f>
        <v>0</v>
      </c>
      <c r="AT224" s="240">
        <f t="shared" si="49"/>
        <v>19.187999999999999</v>
      </c>
    </row>
    <row r="225" spans="2:46" ht="15.75" thickBot="1">
      <c r="B225" s="251" t="s">
        <v>168</v>
      </c>
      <c r="C225" s="323" t="s">
        <v>1239</v>
      </c>
      <c r="D225" s="336">
        <f t="shared" si="50"/>
        <v>19.187999999999999</v>
      </c>
      <c r="E225" s="325">
        <v>1</v>
      </c>
      <c r="F225" s="278">
        <v>355</v>
      </c>
      <c r="G225" s="278">
        <v>496</v>
      </c>
      <c r="H225" s="271">
        <v>1</v>
      </c>
      <c r="I225" s="234">
        <f>IF(C225="PEŁNY",VLOOKUP(Wycena!$C$10,Wycena!$AA$2:$AC$60,3,0),IF(C225="SZUFLADA",VLOOKUP(Wycena!$C$10,Wycena!$AA$63:$AC$121,3,0),0))</f>
        <v>0</v>
      </c>
      <c r="J225" s="337" t="s">
        <v>1244</v>
      </c>
      <c r="K225" s="337"/>
      <c r="L225" s="328"/>
      <c r="M225" s="280"/>
      <c r="N225" s="280"/>
      <c r="O225"/>
      <c r="P225" s="234">
        <f>IF(J225="PEŁNY",VLOOKUP(Wycena!$C$10,Wycena!$AA$2:$AC$60,3,0),IF(J225="SZUFLADA",VLOOKUP(Wycena!$C$10,Wycena!$AA$63:$AC$121,3,0),0))</f>
        <v>0</v>
      </c>
      <c r="Q225" s="337" t="s">
        <v>1244</v>
      </c>
      <c r="R225" s="280"/>
      <c r="S225" s="329"/>
      <c r="T225"/>
      <c r="U225"/>
      <c r="V225"/>
      <c r="W225" s="234">
        <f>IF(Q225="PEŁNY",VLOOKUP(Wycena!$C$10,Wycena!$AA$2:$AC$60,3,0),IF(Q225="SZUFLADA",VLOOKUP(Wycena!$C$10,Wycena!$AA$63:$AC$121,3,0),0))</f>
        <v>0</v>
      </c>
      <c r="X225" s="239">
        <f>IF(Wycena!$D$6&gt;1,(('Wycena frontów MDF'!D225*'Wycena frontów MDF'!H225)+('Wycena frontów MDF'!K225*'Wycena frontów MDF'!O225)+('Wycena frontów MDF'!R225*'Wycena frontów MDF'!V225)),0)</f>
        <v>19.187999999999999</v>
      </c>
      <c r="Z225" s="230">
        <f t="shared" si="51"/>
        <v>0.17607999999999999</v>
      </c>
      <c r="AA225" s="230">
        <f t="shared" si="52"/>
        <v>0</v>
      </c>
      <c r="AB225" s="230">
        <f t="shared" si="53"/>
        <v>0</v>
      </c>
      <c r="AC225" s="230">
        <f t="shared" si="54"/>
        <v>0</v>
      </c>
      <c r="AD225" s="240">
        <f>IF(Wycena!$C$10="ALASKA z uchwytem",((15*'Wycena frontów MDF'!H225)+(15*'Wycena frontów MDF'!O225)+(15*'Wycena frontów MDF'!V225)),IF(Wycena!$C$10="Kanion z uchwytem",((15*'Wycena frontów MDF'!H225)+(15*'Wycena frontów MDF'!O225)+(15*'Wycena frontów MDF'!V225)),IF(Wycena!$C$10="Sparta z uchwytem",((15*'Wycena frontów MDF'!H225)+(15*'Wycena frontów MDF'!O225)+(15*'Wycena frontów MDF'!V225)),0)))</f>
        <v>0</v>
      </c>
      <c r="AE225" s="241">
        <f>IF(Wycena!$C$10="VEGAS",((50*H225)+(50*O225)+(50*V225)),0)</f>
        <v>0</v>
      </c>
      <c r="AF225" s="230">
        <v>0</v>
      </c>
      <c r="AG225" s="320">
        <f t="shared" si="55"/>
        <v>0</v>
      </c>
      <c r="AH225" s="320">
        <f t="shared" si="56"/>
        <v>0</v>
      </c>
      <c r="AI225" s="320">
        <f t="shared" si="57"/>
        <v>0</v>
      </c>
      <c r="AJ225" s="320">
        <f t="shared" si="58"/>
        <v>0</v>
      </c>
      <c r="AK225" s="320">
        <f t="shared" si="59"/>
        <v>0</v>
      </c>
      <c r="AL225" s="320">
        <f t="shared" si="60"/>
        <v>0</v>
      </c>
      <c r="AM225" s="320">
        <f t="shared" si="61"/>
        <v>0</v>
      </c>
      <c r="AN225" s="320">
        <f t="shared" si="62"/>
        <v>0</v>
      </c>
      <c r="AO225" s="320">
        <f t="shared" si="63"/>
        <v>0</v>
      </c>
      <c r="AS225" s="240">
        <f>IF(Wycena!$D$6=2,(AA225+AB225+AC225+AD225+AE225+AG225+AH225+AI225+AJ225+AK225+AL225+AM225+AN225+AO225),IF(Wycena!$D$6=3,(AA225+AB225+AC225+AD225+AF225+AG225+AH225+AI225+AJ225+AK225+AL225+AM225+AN225+AO225),0))</f>
        <v>0</v>
      </c>
      <c r="AT225" s="240">
        <f t="shared" si="49"/>
        <v>19.187999999999999</v>
      </c>
    </row>
    <row r="226" spans="2:46" ht="15.75" thickBot="1">
      <c r="B226" s="265" t="s">
        <v>169</v>
      </c>
      <c r="C226" s="323" t="s">
        <v>1239</v>
      </c>
      <c r="D226" s="336">
        <f t="shared" si="50"/>
        <v>19.187999999999999</v>
      </c>
      <c r="E226" s="325">
        <v>1</v>
      </c>
      <c r="F226" s="278">
        <v>355</v>
      </c>
      <c r="G226" s="278">
        <v>596</v>
      </c>
      <c r="H226" s="279">
        <v>1</v>
      </c>
      <c r="I226" s="234">
        <f>IF(C226="PEŁNY",VLOOKUP(Wycena!$C$10,Wycena!$AA$2:$AC$60,3,0),IF(C226="SZUFLADA",VLOOKUP(Wycena!$C$10,Wycena!$AA$63:$AC$121,3,0),0))</f>
        <v>0</v>
      </c>
      <c r="J226" s="337" t="s">
        <v>1244</v>
      </c>
      <c r="K226" s="337"/>
      <c r="L226" s="328"/>
      <c r="M226" s="280"/>
      <c r="N226" s="280"/>
      <c r="O226" s="280"/>
      <c r="P226" s="234">
        <f>IF(J226="PEŁNY",VLOOKUP(Wycena!$C$10,Wycena!$AA$2:$AC$60,3,0),IF(J226="SZUFLADA",VLOOKUP(Wycena!$C$10,Wycena!$AA$63:$AC$121,3,0),0))</f>
        <v>0</v>
      </c>
      <c r="Q226" s="337" t="s">
        <v>1244</v>
      </c>
      <c r="R226" s="280"/>
      <c r="S226" s="329"/>
      <c r="T226" s="280"/>
      <c r="U226"/>
      <c r="V226"/>
      <c r="W226" s="234">
        <f>IF(Q226="PEŁNY",VLOOKUP(Wycena!$C$10,Wycena!$AA$2:$AC$60,3,0),IF(Q226="SZUFLADA",VLOOKUP(Wycena!$C$10,Wycena!$AA$63:$AC$121,3,0),0))</f>
        <v>0</v>
      </c>
      <c r="X226" s="239">
        <f>IF(Wycena!$D$6&gt;1,(('Wycena frontów MDF'!D226*'Wycena frontów MDF'!H226)+('Wycena frontów MDF'!K226*'Wycena frontów MDF'!O226)+('Wycena frontów MDF'!R226*'Wycena frontów MDF'!V226)),0)</f>
        <v>19.187999999999999</v>
      </c>
      <c r="Z226" s="230">
        <f t="shared" si="51"/>
        <v>0.21157999999999999</v>
      </c>
      <c r="AA226" s="230">
        <f t="shared" si="52"/>
        <v>0</v>
      </c>
      <c r="AB226" s="230">
        <f t="shared" si="53"/>
        <v>0</v>
      </c>
      <c r="AC226" s="230">
        <f t="shared" si="54"/>
        <v>0</v>
      </c>
      <c r="AD226" s="240">
        <f>IF(Wycena!$C$10="ALASKA z uchwytem",((15*'Wycena frontów MDF'!H226)+(15*'Wycena frontów MDF'!O226)+(15*'Wycena frontów MDF'!V226)),IF(Wycena!$C$10="Kanion z uchwytem",((15*'Wycena frontów MDF'!H226)+(15*'Wycena frontów MDF'!O226)+(15*'Wycena frontów MDF'!V226)),IF(Wycena!$C$10="Sparta z uchwytem",((15*'Wycena frontów MDF'!H226)+(15*'Wycena frontów MDF'!O226)+(15*'Wycena frontów MDF'!V226)),0)))</f>
        <v>0</v>
      </c>
      <c r="AE226" s="241">
        <f>IF(Wycena!$C$10="VEGAS",((50*H226)+(50*O226)+(50*V226)),0)</f>
        <v>0</v>
      </c>
      <c r="AF226" s="230">
        <v>0</v>
      </c>
      <c r="AG226" s="320">
        <f t="shared" si="55"/>
        <v>0</v>
      </c>
      <c r="AH226" s="320">
        <f t="shared" si="56"/>
        <v>0</v>
      </c>
      <c r="AI226" s="320">
        <f t="shared" si="57"/>
        <v>0</v>
      </c>
      <c r="AJ226" s="320">
        <f t="shared" si="58"/>
        <v>0</v>
      </c>
      <c r="AK226" s="320">
        <f t="shared" si="59"/>
        <v>0</v>
      </c>
      <c r="AL226" s="320">
        <f t="shared" si="60"/>
        <v>0</v>
      </c>
      <c r="AM226" s="320">
        <f t="shared" si="61"/>
        <v>0</v>
      </c>
      <c r="AN226" s="320">
        <f t="shared" si="62"/>
        <v>0</v>
      </c>
      <c r="AO226" s="320">
        <f t="shared" si="63"/>
        <v>0</v>
      </c>
      <c r="AS226" s="240">
        <f>IF(Wycena!$D$6=2,(AA226+AB226+AC226+AD226+AE226+AG226+AH226+AI226+AJ226+AK226+AL226+AM226+AN226+AO226),IF(Wycena!$D$6=3,(AA226+AB226+AC226+AD226+AF226+AG226+AH226+AI226+AJ226+AK226+AL226+AM226+AN226+AO226),0))</f>
        <v>0</v>
      </c>
      <c r="AT226" s="240">
        <f t="shared" si="49"/>
        <v>19.187999999999999</v>
      </c>
    </row>
    <row r="227" spans="2:46" ht="15.75" thickBot="1">
      <c r="B227" s="243" t="s">
        <v>170</v>
      </c>
      <c r="C227" s="323" t="s">
        <v>1239</v>
      </c>
      <c r="D227" s="336">
        <f t="shared" si="50"/>
        <v>19.187999999999999</v>
      </c>
      <c r="E227" s="325">
        <v>1</v>
      </c>
      <c r="F227" s="278">
        <v>355</v>
      </c>
      <c r="G227" s="278">
        <v>696</v>
      </c>
      <c r="H227" s="281">
        <v>1</v>
      </c>
      <c r="I227" s="234">
        <f>IF(C227="PEŁNY",VLOOKUP(Wycena!$C$10,Wycena!$AA$2:$AC$60,3,0),IF(C227="SZUFLADA",VLOOKUP(Wycena!$C$10,Wycena!$AA$63:$AC$121,3,0),0))</f>
        <v>0</v>
      </c>
      <c r="J227" s="337" t="s">
        <v>1244</v>
      </c>
      <c r="K227" s="337"/>
      <c r="L227" s="328"/>
      <c r="M227" s="280"/>
      <c r="N227" s="280"/>
      <c r="O227" s="280"/>
      <c r="P227" s="234">
        <f>IF(J227="PEŁNY",VLOOKUP(Wycena!$C$10,Wycena!$AA$2:$AC$60,3,0),IF(J227="SZUFLADA",VLOOKUP(Wycena!$C$10,Wycena!$AA$63:$AC$121,3,0),0))</f>
        <v>0</v>
      </c>
      <c r="Q227" s="337" t="s">
        <v>1244</v>
      </c>
      <c r="R227" s="280"/>
      <c r="S227" s="329"/>
      <c r="T227" s="280"/>
      <c r="U227"/>
      <c r="V227"/>
      <c r="W227" s="234">
        <f>IF(Q227="PEŁNY",VLOOKUP(Wycena!$C$10,Wycena!$AA$2:$AC$60,3,0),IF(Q227="SZUFLADA",VLOOKUP(Wycena!$C$10,Wycena!$AA$63:$AC$121,3,0),0))</f>
        <v>0</v>
      </c>
      <c r="X227" s="239">
        <f>IF(Wycena!$D$6&gt;1,(('Wycena frontów MDF'!D227*'Wycena frontów MDF'!H227)+('Wycena frontów MDF'!K227*'Wycena frontów MDF'!O227)+('Wycena frontów MDF'!R227*'Wycena frontów MDF'!V227)),0)</f>
        <v>19.187999999999999</v>
      </c>
      <c r="Z227" s="230">
        <f t="shared" si="51"/>
        <v>0.24707999999999997</v>
      </c>
      <c r="AA227" s="230">
        <f t="shared" si="52"/>
        <v>0</v>
      </c>
      <c r="AB227" s="230">
        <f t="shared" si="53"/>
        <v>0</v>
      </c>
      <c r="AC227" s="230">
        <f t="shared" si="54"/>
        <v>0</v>
      </c>
      <c r="AD227" s="240">
        <f>IF(Wycena!$C$10="ALASKA z uchwytem",((15*'Wycena frontów MDF'!H227)+(15*'Wycena frontów MDF'!O227)+(15*'Wycena frontów MDF'!V227)),IF(Wycena!$C$10="Kanion z uchwytem",((15*'Wycena frontów MDF'!H227)+(15*'Wycena frontów MDF'!O227)+(15*'Wycena frontów MDF'!V227)),IF(Wycena!$C$10="Sparta z uchwytem",((15*'Wycena frontów MDF'!H227)+(15*'Wycena frontów MDF'!O227)+(15*'Wycena frontów MDF'!V227)),0)))</f>
        <v>0</v>
      </c>
      <c r="AE227" s="241">
        <f>IF(Wycena!$C$10="VEGAS",((50*H227)+(50*O227)+(50*V227)),0)</f>
        <v>0</v>
      </c>
      <c r="AF227" s="230">
        <v>0</v>
      </c>
      <c r="AG227" s="320">
        <f t="shared" si="55"/>
        <v>0</v>
      </c>
      <c r="AH227" s="320">
        <f t="shared" si="56"/>
        <v>0</v>
      </c>
      <c r="AI227" s="320">
        <f t="shared" si="57"/>
        <v>0</v>
      </c>
      <c r="AJ227" s="320">
        <f t="shared" si="58"/>
        <v>0</v>
      </c>
      <c r="AK227" s="320">
        <f t="shared" si="59"/>
        <v>0</v>
      </c>
      <c r="AL227" s="320">
        <f t="shared" si="60"/>
        <v>0</v>
      </c>
      <c r="AM227" s="320">
        <f t="shared" si="61"/>
        <v>0</v>
      </c>
      <c r="AN227" s="320">
        <f t="shared" si="62"/>
        <v>0</v>
      </c>
      <c r="AO227" s="320">
        <f t="shared" si="63"/>
        <v>0</v>
      </c>
      <c r="AS227" s="240">
        <f>IF(Wycena!$D$6=2,(AA227+AB227+AC227+AD227+AE227+AG227+AH227+AI227+AJ227+AK227+AL227+AM227+AN227+AO227),IF(Wycena!$D$6=3,(AA227+AB227+AC227+AD227+AF227+AG227+AH227+AI227+AJ227+AK227+AL227+AM227+AN227+AO227),0))</f>
        <v>0</v>
      </c>
      <c r="AT227" s="240">
        <f t="shared" si="49"/>
        <v>19.187999999999999</v>
      </c>
    </row>
    <row r="228" spans="2:46" ht="15.75" thickBot="1">
      <c r="B228" s="263" t="s">
        <v>171</v>
      </c>
      <c r="C228" s="323" t="s">
        <v>1239</v>
      </c>
      <c r="D228" s="336">
        <f t="shared" si="50"/>
        <v>19.187999999999999</v>
      </c>
      <c r="E228" s="325">
        <v>1</v>
      </c>
      <c r="F228" s="278">
        <v>355</v>
      </c>
      <c r="G228" s="278">
        <v>796</v>
      </c>
      <c r="H228" s="281">
        <v>1</v>
      </c>
      <c r="I228" s="234">
        <f>IF(C228="PEŁNY",VLOOKUP(Wycena!$C$10,Wycena!$AA$2:$AC$60,3,0),IF(C228="SZUFLADA",VLOOKUP(Wycena!$C$10,Wycena!$AA$63:$AC$121,3,0),0))</f>
        <v>0</v>
      </c>
      <c r="J228" s="337" t="s">
        <v>1244</v>
      </c>
      <c r="K228" s="337"/>
      <c r="L228" s="328"/>
      <c r="M228" s="280"/>
      <c r="N228" s="280"/>
      <c r="O228" s="280"/>
      <c r="P228" s="234">
        <f>IF(J228="PEŁNY",VLOOKUP(Wycena!$C$10,Wycena!$AA$2:$AC$60,3,0),IF(J228="SZUFLADA",VLOOKUP(Wycena!$C$10,Wycena!$AA$63:$AC$121,3,0),0))</f>
        <v>0</v>
      </c>
      <c r="Q228" s="337" t="s">
        <v>1244</v>
      </c>
      <c r="R228" s="280"/>
      <c r="S228" s="329"/>
      <c r="T228" s="280"/>
      <c r="U228"/>
      <c r="V228"/>
      <c r="W228" s="234">
        <f>IF(Q228="PEŁNY",VLOOKUP(Wycena!$C$10,Wycena!$AA$2:$AC$60,3,0),IF(Q228="SZUFLADA",VLOOKUP(Wycena!$C$10,Wycena!$AA$63:$AC$121,3,0),0))</f>
        <v>0</v>
      </c>
      <c r="X228" s="239">
        <f>IF(Wycena!$D$6&gt;1,(('Wycena frontów MDF'!D228*'Wycena frontów MDF'!H228)+('Wycena frontów MDF'!K228*'Wycena frontów MDF'!O228)+('Wycena frontów MDF'!R228*'Wycena frontów MDF'!V228)),0)</f>
        <v>19.187999999999999</v>
      </c>
      <c r="Z228" s="230">
        <f t="shared" si="51"/>
        <v>0.28258</v>
      </c>
      <c r="AA228" s="230">
        <f t="shared" si="52"/>
        <v>0</v>
      </c>
      <c r="AB228" s="230">
        <f t="shared" si="53"/>
        <v>0</v>
      </c>
      <c r="AC228" s="230">
        <f t="shared" si="54"/>
        <v>0</v>
      </c>
      <c r="AD228" s="240">
        <f>IF(Wycena!$C$10="ALASKA z uchwytem",((15*'Wycena frontów MDF'!H228)+(15*'Wycena frontów MDF'!O228)+(15*'Wycena frontów MDF'!V228)),IF(Wycena!$C$10="Kanion z uchwytem",((15*'Wycena frontów MDF'!H228)+(15*'Wycena frontów MDF'!O228)+(15*'Wycena frontów MDF'!V228)),IF(Wycena!$C$10="Sparta z uchwytem",((15*'Wycena frontów MDF'!H228)+(15*'Wycena frontów MDF'!O228)+(15*'Wycena frontów MDF'!V228)),0)))</f>
        <v>0</v>
      </c>
      <c r="AE228" s="241">
        <f>IF(Wycena!$C$10="VEGAS",((50*H228)+(50*O228)+(50*V228)),0)</f>
        <v>0</v>
      </c>
      <c r="AF228" s="230">
        <v>0</v>
      </c>
      <c r="AG228" s="320">
        <f t="shared" si="55"/>
        <v>0</v>
      </c>
      <c r="AH228" s="320">
        <f t="shared" si="56"/>
        <v>0</v>
      </c>
      <c r="AI228" s="320">
        <f t="shared" si="57"/>
        <v>0</v>
      </c>
      <c r="AJ228" s="320">
        <f t="shared" si="58"/>
        <v>0</v>
      </c>
      <c r="AK228" s="320">
        <f t="shared" si="59"/>
        <v>0</v>
      </c>
      <c r="AL228" s="320">
        <f t="shared" si="60"/>
        <v>0</v>
      </c>
      <c r="AM228" s="320">
        <f t="shared" si="61"/>
        <v>0</v>
      </c>
      <c r="AN228" s="320">
        <f t="shared" si="62"/>
        <v>0</v>
      </c>
      <c r="AO228" s="320">
        <f t="shared" si="63"/>
        <v>0</v>
      </c>
      <c r="AS228" s="240">
        <f>IF(Wycena!$D$6=2,(AA228+AB228+AC228+AD228+AE228+AG228+AH228+AI228+AJ228+AK228+AL228+AM228+AN228+AO228),IF(Wycena!$D$6=3,(AA228+AB228+AC228+AD228+AF228+AG228+AH228+AI228+AJ228+AK228+AL228+AM228+AN228+AO228),0))</f>
        <v>0</v>
      </c>
      <c r="AT228" s="240">
        <f t="shared" si="49"/>
        <v>19.187999999999999</v>
      </c>
    </row>
    <row r="229" spans="2:46" ht="15.75" thickBot="1">
      <c r="B229" s="243" t="s">
        <v>172</v>
      </c>
      <c r="C229" s="323" t="s">
        <v>1239</v>
      </c>
      <c r="D229" s="336">
        <f t="shared" si="50"/>
        <v>19.187999999999999</v>
      </c>
      <c r="E229" s="325">
        <v>1</v>
      </c>
      <c r="F229" s="278">
        <v>355</v>
      </c>
      <c r="G229" s="278">
        <v>896</v>
      </c>
      <c r="H229" s="271">
        <v>1</v>
      </c>
      <c r="I229" s="234">
        <f>IF(C229="PEŁNY",VLOOKUP(Wycena!$C$10,Wycena!$AA$2:$AC$60,3,0),IF(C229="SZUFLADA",VLOOKUP(Wycena!$C$10,Wycena!$AA$63:$AC$121,3,0),0))</f>
        <v>0</v>
      </c>
      <c r="J229" s="337" t="s">
        <v>1244</v>
      </c>
      <c r="K229" s="337"/>
      <c r="L229" s="327"/>
      <c r="M229" s="279"/>
      <c r="N229" s="279"/>
      <c r="O229" s="282"/>
      <c r="P229" s="234">
        <f>IF(J229="PEŁNY",VLOOKUP(Wycena!$C$10,Wycena!$AA$2:$AC$60,3,0),IF(J229="SZUFLADA",VLOOKUP(Wycena!$C$10,Wycena!$AA$63:$AC$121,3,0),0))</f>
        <v>0</v>
      </c>
      <c r="Q229" s="337" t="s">
        <v>1244</v>
      </c>
      <c r="R229" s="282"/>
      <c r="S229" s="330"/>
      <c r="T229" s="282"/>
      <c r="U229" s="271"/>
      <c r="V229" s="271"/>
      <c r="W229" s="234">
        <f>IF(Q229="PEŁNY",VLOOKUP(Wycena!$C$10,Wycena!$AA$2:$AC$60,3,0),IF(Q229="SZUFLADA",VLOOKUP(Wycena!$C$10,Wycena!$AA$63:$AC$121,3,0),0))</f>
        <v>0</v>
      </c>
      <c r="X229" s="239">
        <f>IF(Wycena!$D$6&gt;1,(('Wycena frontów MDF'!D229*'Wycena frontów MDF'!H229)+('Wycena frontów MDF'!K229*'Wycena frontów MDF'!O229)+('Wycena frontów MDF'!R229*'Wycena frontów MDF'!V229)),0)</f>
        <v>19.187999999999999</v>
      </c>
      <c r="Z229" s="230">
        <f t="shared" si="51"/>
        <v>0.31807999999999997</v>
      </c>
      <c r="AA229" s="230">
        <f t="shared" si="52"/>
        <v>0</v>
      </c>
      <c r="AB229" s="230">
        <f t="shared" si="53"/>
        <v>0</v>
      </c>
      <c r="AC229" s="230">
        <f t="shared" si="54"/>
        <v>0</v>
      </c>
      <c r="AD229" s="240">
        <f>IF(Wycena!$C$10="ALASKA z uchwytem",((15*'Wycena frontów MDF'!H229)+(15*'Wycena frontów MDF'!O229)+(15*'Wycena frontów MDF'!V229)),IF(Wycena!$C$10="Kanion z uchwytem",((15*'Wycena frontów MDF'!H229)+(15*'Wycena frontów MDF'!O229)+(15*'Wycena frontów MDF'!V229)),IF(Wycena!$C$10="Sparta z uchwytem",((15*'Wycena frontów MDF'!H229)+(15*'Wycena frontów MDF'!O229)+(15*'Wycena frontów MDF'!V229)),0)))</f>
        <v>0</v>
      </c>
      <c r="AE229" s="241">
        <f>IF(Wycena!$C$10="VEGAS",((50*H229)+(50*O229)+(50*V229)),0)</f>
        <v>0</v>
      </c>
      <c r="AF229" s="230">
        <v>0</v>
      </c>
      <c r="AG229" s="320">
        <f t="shared" si="55"/>
        <v>0</v>
      </c>
      <c r="AH229" s="320">
        <f t="shared" si="56"/>
        <v>0</v>
      </c>
      <c r="AI229" s="320">
        <f t="shared" si="57"/>
        <v>0</v>
      </c>
      <c r="AJ229" s="320">
        <f t="shared" si="58"/>
        <v>0</v>
      </c>
      <c r="AK229" s="320">
        <f t="shared" si="59"/>
        <v>0</v>
      </c>
      <c r="AL229" s="320">
        <f t="shared" si="60"/>
        <v>0</v>
      </c>
      <c r="AM229" s="320">
        <f t="shared" si="61"/>
        <v>0</v>
      </c>
      <c r="AN229" s="320">
        <f t="shared" si="62"/>
        <v>0</v>
      </c>
      <c r="AO229" s="320">
        <f t="shared" si="63"/>
        <v>0</v>
      </c>
      <c r="AS229" s="240">
        <f>IF(Wycena!$D$6=2,(AA229+AB229+AC229+AD229+AE229+AG229+AH229+AI229+AJ229+AK229+AL229+AM229+AN229+AO229),IF(Wycena!$D$6=3,(AA229+AB229+AC229+AD229+AF229+AG229+AH229+AI229+AJ229+AK229+AL229+AM229+AN229+AO229),0))</f>
        <v>0</v>
      </c>
      <c r="AT229" s="240">
        <f t="shared" si="49"/>
        <v>19.187999999999999</v>
      </c>
    </row>
    <row r="230" spans="2:46" ht="15.75" thickBot="1">
      <c r="B230" s="243" t="s">
        <v>173</v>
      </c>
      <c r="C230" s="323" t="s">
        <v>1239</v>
      </c>
      <c r="D230" s="336">
        <f t="shared" si="50"/>
        <v>19.187999999999999</v>
      </c>
      <c r="E230" s="325">
        <v>1</v>
      </c>
      <c r="F230" s="278">
        <v>355</v>
      </c>
      <c r="G230" s="278">
        <v>996</v>
      </c>
      <c r="H230" s="271">
        <v>1</v>
      </c>
      <c r="I230" s="234">
        <f>IF(C230="PEŁNY",VLOOKUP(Wycena!$C$10,Wycena!$AA$2:$AC$60,3,0),IF(C230="SZUFLADA",VLOOKUP(Wycena!$C$10,Wycena!$AA$63:$AC$121,3,0),0))</f>
        <v>0</v>
      </c>
      <c r="J230" s="337" t="s">
        <v>1244</v>
      </c>
      <c r="K230" s="337"/>
      <c r="L230" s="327"/>
      <c r="M230" s="279"/>
      <c r="N230" s="279"/>
      <c r="O230" s="282"/>
      <c r="P230" s="234">
        <f>IF(J230="PEŁNY",VLOOKUP(Wycena!$C$10,Wycena!$AA$2:$AC$60,3,0),IF(J230="SZUFLADA",VLOOKUP(Wycena!$C$10,Wycena!$AA$63:$AC$121,3,0),0))</f>
        <v>0</v>
      </c>
      <c r="Q230" s="337" t="s">
        <v>1244</v>
      </c>
      <c r="R230" s="282"/>
      <c r="S230" s="330"/>
      <c r="T230" s="282"/>
      <c r="U230" s="271"/>
      <c r="V230" s="271"/>
      <c r="W230" s="234">
        <f>IF(Q230="PEŁNY",VLOOKUP(Wycena!$C$10,Wycena!$AA$2:$AC$60,3,0),IF(Q230="SZUFLADA",VLOOKUP(Wycena!$C$10,Wycena!$AA$63:$AC$121,3,0),0))</f>
        <v>0</v>
      </c>
      <c r="X230" s="239">
        <f>IF(Wycena!$D$6&gt;1,(('Wycena frontów MDF'!D230*'Wycena frontów MDF'!H230)+('Wycena frontów MDF'!K230*'Wycena frontów MDF'!O230)+('Wycena frontów MDF'!R230*'Wycena frontów MDF'!V230)),0)</f>
        <v>19.187999999999999</v>
      </c>
      <c r="Z230" s="230">
        <f t="shared" si="51"/>
        <v>0.35358000000000001</v>
      </c>
      <c r="AA230" s="230">
        <f t="shared" si="52"/>
        <v>0</v>
      </c>
      <c r="AB230" s="230">
        <f t="shared" si="53"/>
        <v>0</v>
      </c>
      <c r="AC230" s="230">
        <f t="shared" si="54"/>
        <v>0</v>
      </c>
      <c r="AD230" s="240">
        <f>IF(Wycena!$C$10="ALASKA z uchwytem",((15*'Wycena frontów MDF'!H230)+(15*'Wycena frontów MDF'!O230)+(15*'Wycena frontów MDF'!V230)),IF(Wycena!$C$10="Kanion z uchwytem",((15*'Wycena frontów MDF'!H230)+(15*'Wycena frontów MDF'!O230)+(15*'Wycena frontów MDF'!V230)),IF(Wycena!$C$10="Sparta z uchwytem",((15*'Wycena frontów MDF'!H230)+(15*'Wycena frontów MDF'!O230)+(15*'Wycena frontów MDF'!V230)),0)))</f>
        <v>0</v>
      </c>
      <c r="AE230" s="241">
        <f>IF(Wycena!$C$10="VEGAS",((50*H230)+(50*O230)+(50*V230)),0)</f>
        <v>0</v>
      </c>
      <c r="AF230" s="230">
        <v>0</v>
      </c>
      <c r="AG230" s="320">
        <f t="shared" si="55"/>
        <v>0</v>
      </c>
      <c r="AH230" s="320">
        <f t="shared" si="56"/>
        <v>0</v>
      </c>
      <c r="AI230" s="320">
        <f t="shared" si="57"/>
        <v>0</v>
      </c>
      <c r="AJ230" s="320">
        <f t="shared" si="58"/>
        <v>0</v>
      </c>
      <c r="AK230" s="320">
        <f t="shared" si="59"/>
        <v>0</v>
      </c>
      <c r="AL230" s="320">
        <f t="shared" si="60"/>
        <v>0</v>
      </c>
      <c r="AM230" s="320">
        <f t="shared" si="61"/>
        <v>0</v>
      </c>
      <c r="AN230" s="320">
        <f t="shared" si="62"/>
        <v>0</v>
      </c>
      <c r="AO230" s="320">
        <f t="shared" si="63"/>
        <v>0</v>
      </c>
      <c r="AS230" s="240">
        <f>IF(Wycena!$D$6=2,(AA230+AB230+AC230+AD230+AE230+AG230+AH230+AI230+AJ230+AK230+AL230+AM230+AN230+AO230),IF(Wycena!$D$6=3,(AA230+AB230+AC230+AD230+AF230+AG230+AH230+AI230+AJ230+AK230+AL230+AM230+AN230+AO230),0))</f>
        <v>0</v>
      </c>
      <c r="AT230" s="240">
        <f t="shared" si="49"/>
        <v>19.187999999999999</v>
      </c>
    </row>
    <row r="231" spans="2:46" ht="15.75" thickBot="1">
      <c r="B231" s="243" t="s">
        <v>174</v>
      </c>
      <c r="C231" s="322" t="s">
        <v>1238</v>
      </c>
      <c r="D231" s="302">
        <f t="shared" si="50"/>
        <v>16.7895</v>
      </c>
      <c r="E231" s="324">
        <v>2</v>
      </c>
      <c r="F231" s="278">
        <v>713</v>
      </c>
      <c r="G231" s="278">
        <v>396</v>
      </c>
      <c r="H231" s="271">
        <v>1</v>
      </c>
      <c r="I231" s="234">
        <f>IF(C231="PEŁNY",VLOOKUP(Wycena!$C$10,Wycena!$AA$2:$AC$60,3,0),IF(C231="SZUFLADA",VLOOKUP(Wycena!$C$10,Wycena!$AA$63:$AC$121,3,0),0))</f>
        <v>0</v>
      </c>
      <c r="J231" s="337" t="s">
        <v>1244</v>
      </c>
      <c r="K231" s="337"/>
      <c r="L231" s="327"/>
      <c r="M231" s="279"/>
      <c r="N231" s="279"/>
      <c r="O231" s="282"/>
      <c r="P231" s="234">
        <f>IF(J231="PEŁNY",VLOOKUP(Wycena!$C$10,Wycena!$AA$2:$AC$60,3,0),IF(J231="SZUFLADA",VLOOKUP(Wycena!$C$10,Wycena!$AA$63:$AC$121,3,0),0))</f>
        <v>0</v>
      </c>
      <c r="Q231" s="337" t="s">
        <v>1244</v>
      </c>
      <c r="R231" s="282"/>
      <c r="S231" s="330"/>
      <c r="T231" s="282"/>
      <c r="U231" s="271"/>
      <c r="V231" s="271"/>
      <c r="W231" s="234">
        <f>IF(Q231="PEŁNY",VLOOKUP(Wycena!$C$10,Wycena!$AA$2:$AC$60,3,0),IF(Q231="SZUFLADA",VLOOKUP(Wycena!$C$10,Wycena!$AA$63:$AC$121,3,0),0))</f>
        <v>0</v>
      </c>
      <c r="X231" s="239">
        <f>IF(Wycena!$D$6&gt;1,(('Wycena frontów MDF'!D231*'Wycena frontów MDF'!H231)+('Wycena frontów MDF'!K231*'Wycena frontów MDF'!O231)+('Wycena frontów MDF'!R231*'Wycena frontów MDF'!V231)),0)</f>
        <v>16.7895</v>
      </c>
      <c r="Z231" s="230">
        <f t="shared" si="51"/>
        <v>0.28234799999999999</v>
      </c>
      <c r="AA231" s="230">
        <f t="shared" si="52"/>
        <v>0</v>
      </c>
      <c r="AB231" s="230">
        <f t="shared" si="53"/>
        <v>0</v>
      </c>
      <c r="AC231" s="230">
        <f t="shared" si="54"/>
        <v>0</v>
      </c>
      <c r="AD231" s="240">
        <f>IF(Wycena!$C$10="ALASKA z uchwytem",((15*'Wycena frontów MDF'!H231)+(15*'Wycena frontów MDF'!O231)+(15*'Wycena frontów MDF'!V231)),IF(Wycena!$C$10="Kanion z uchwytem",((15*'Wycena frontów MDF'!H231)+(15*'Wycena frontów MDF'!O231)+(15*'Wycena frontów MDF'!V231)),IF(Wycena!$C$10="Sparta z uchwytem",((15*'Wycena frontów MDF'!H231)+(15*'Wycena frontów MDF'!O231)+(15*'Wycena frontów MDF'!V231)),0)))</f>
        <v>0</v>
      </c>
      <c r="AE231" s="241">
        <f>IF(Wycena!$C$10="VEGAS",((50*H231)+(50*O231)+(50*V231)),0)</f>
        <v>0</v>
      </c>
      <c r="AF231" s="230">
        <v>0</v>
      </c>
      <c r="AG231" s="320">
        <f t="shared" si="55"/>
        <v>0</v>
      </c>
      <c r="AH231" s="320">
        <f t="shared" si="56"/>
        <v>0</v>
      </c>
      <c r="AI231" s="320">
        <f t="shared" si="57"/>
        <v>0</v>
      </c>
      <c r="AJ231" s="320">
        <f t="shared" si="58"/>
        <v>0</v>
      </c>
      <c r="AK231" s="320">
        <f t="shared" si="59"/>
        <v>0</v>
      </c>
      <c r="AL231" s="320">
        <f t="shared" si="60"/>
        <v>0</v>
      </c>
      <c r="AM231" s="320">
        <f t="shared" si="61"/>
        <v>0</v>
      </c>
      <c r="AN231" s="320">
        <f t="shared" si="62"/>
        <v>0</v>
      </c>
      <c r="AO231" s="320">
        <f t="shared" si="63"/>
        <v>0</v>
      </c>
      <c r="AS231" s="240">
        <f>IF(Wycena!$D$6=2,(AA231+AB231+AC231+AD231+AE231+AG231+AH231+AI231+AJ231+AK231+AL231+AM231+AN231+AO231),IF(Wycena!$D$6=3,(AA231+AB231+AC231+AD231+AF231+AG231+AH231+AI231+AJ231+AK231+AL231+AM231+AN231+AO231),0))</f>
        <v>0</v>
      </c>
      <c r="AT231" s="240">
        <f t="shared" si="49"/>
        <v>16.7895</v>
      </c>
    </row>
    <row r="232" spans="2:46" ht="15.75" thickBot="1">
      <c r="B232" s="243" t="s">
        <v>175</v>
      </c>
      <c r="C232" s="322" t="s">
        <v>1238</v>
      </c>
      <c r="D232" s="302">
        <f t="shared" si="50"/>
        <v>16.7895</v>
      </c>
      <c r="E232" s="324">
        <v>2</v>
      </c>
      <c r="F232" s="278">
        <v>713</v>
      </c>
      <c r="G232" s="278">
        <v>446</v>
      </c>
      <c r="H232" s="271">
        <v>1</v>
      </c>
      <c r="I232" s="234">
        <f>IF(C232="PEŁNY",VLOOKUP(Wycena!$C$10,Wycena!$AA$2:$AC$60,3,0),IF(C232="SZUFLADA",VLOOKUP(Wycena!$C$10,Wycena!$AA$63:$AC$121,3,0),0))</f>
        <v>0</v>
      </c>
      <c r="J232" s="337" t="s">
        <v>1244</v>
      </c>
      <c r="K232" s="337"/>
      <c r="L232" s="327"/>
      <c r="M232" s="279"/>
      <c r="N232" s="279"/>
      <c r="O232" s="282"/>
      <c r="P232" s="234">
        <f>IF(J232="PEŁNY",VLOOKUP(Wycena!$C$10,Wycena!$AA$2:$AC$60,3,0),IF(J232="SZUFLADA",VLOOKUP(Wycena!$C$10,Wycena!$AA$63:$AC$121,3,0),0))</f>
        <v>0</v>
      </c>
      <c r="Q232" s="337" t="s">
        <v>1244</v>
      </c>
      <c r="R232" s="282"/>
      <c r="S232" s="330"/>
      <c r="T232" s="282"/>
      <c r="U232" s="271"/>
      <c r="V232" s="271"/>
      <c r="W232" s="234">
        <f>IF(Q232="PEŁNY",VLOOKUP(Wycena!$C$10,Wycena!$AA$2:$AC$60,3,0),IF(Q232="SZUFLADA",VLOOKUP(Wycena!$C$10,Wycena!$AA$63:$AC$121,3,0),0))</f>
        <v>0</v>
      </c>
      <c r="X232" s="239">
        <f>IF(Wycena!$D$6&gt;1,(('Wycena frontów MDF'!D232*'Wycena frontów MDF'!H232)+('Wycena frontów MDF'!K232*'Wycena frontów MDF'!O232)+('Wycena frontów MDF'!R232*'Wycena frontów MDF'!V232)),0)</f>
        <v>16.7895</v>
      </c>
      <c r="Z232" s="230">
        <f t="shared" si="51"/>
        <v>0.317998</v>
      </c>
      <c r="AA232" s="230">
        <f t="shared" si="52"/>
        <v>0</v>
      </c>
      <c r="AB232" s="230">
        <f t="shared" si="53"/>
        <v>0</v>
      </c>
      <c r="AC232" s="230">
        <f t="shared" si="54"/>
        <v>0</v>
      </c>
      <c r="AD232" s="240">
        <f>IF(Wycena!$C$10="ALASKA z uchwytem",((15*'Wycena frontów MDF'!H232)+(15*'Wycena frontów MDF'!O232)+(15*'Wycena frontów MDF'!V232)),IF(Wycena!$C$10="Kanion z uchwytem",((15*'Wycena frontów MDF'!H232)+(15*'Wycena frontów MDF'!O232)+(15*'Wycena frontów MDF'!V232)),IF(Wycena!$C$10="Sparta z uchwytem",((15*'Wycena frontów MDF'!H232)+(15*'Wycena frontów MDF'!O232)+(15*'Wycena frontów MDF'!V232)),0)))</f>
        <v>0</v>
      </c>
      <c r="AE232" s="241">
        <f>IF(Wycena!$C$10="VEGAS",((50*H232)+(50*O232)+(50*V232)),0)</f>
        <v>0</v>
      </c>
      <c r="AF232" s="230">
        <v>0</v>
      </c>
      <c r="AG232" s="320">
        <f t="shared" si="55"/>
        <v>0</v>
      </c>
      <c r="AH232" s="320">
        <f t="shared" si="56"/>
        <v>0</v>
      </c>
      <c r="AI232" s="320">
        <f t="shared" si="57"/>
        <v>0</v>
      </c>
      <c r="AJ232" s="320">
        <f t="shared" si="58"/>
        <v>0</v>
      </c>
      <c r="AK232" s="320">
        <f t="shared" si="59"/>
        <v>0</v>
      </c>
      <c r="AL232" s="320">
        <f t="shared" si="60"/>
        <v>0</v>
      </c>
      <c r="AM232" s="320">
        <f t="shared" si="61"/>
        <v>0</v>
      </c>
      <c r="AN232" s="320">
        <f t="shared" si="62"/>
        <v>0</v>
      </c>
      <c r="AO232" s="320">
        <f t="shared" si="63"/>
        <v>0</v>
      </c>
      <c r="AS232" s="240">
        <f>IF(Wycena!$D$6=2,(AA232+AB232+AC232+AD232+AE232+AG232+AH232+AI232+AJ232+AK232+AL232+AM232+AN232+AO232),IF(Wycena!$D$6=3,(AA232+AB232+AC232+AD232+AF232+AG232+AH232+AI232+AJ232+AK232+AL232+AM232+AN232+AO232),0))</f>
        <v>0</v>
      </c>
      <c r="AT232" s="240">
        <f t="shared" si="49"/>
        <v>16.7895</v>
      </c>
    </row>
    <row r="233" spans="2:46" ht="15.75" thickBot="1">
      <c r="B233" s="243" t="s">
        <v>176</v>
      </c>
      <c r="C233" s="322" t="s">
        <v>1238</v>
      </c>
      <c r="D233" s="302">
        <f t="shared" si="50"/>
        <v>16.7895</v>
      </c>
      <c r="E233" s="324">
        <v>2</v>
      </c>
      <c r="F233" s="278">
        <v>713</v>
      </c>
      <c r="G233" s="278">
        <v>496</v>
      </c>
      <c r="H233" s="271">
        <v>1</v>
      </c>
      <c r="I233" s="234">
        <f>IF(C233="PEŁNY",VLOOKUP(Wycena!$C$10,Wycena!$AA$2:$AC$60,3,0),IF(C233="SZUFLADA",VLOOKUP(Wycena!$C$10,Wycena!$AA$63:$AC$121,3,0),0))</f>
        <v>0</v>
      </c>
      <c r="J233" s="337" t="s">
        <v>1244</v>
      </c>
      <c r="K233" s="337"/>
      <c r="L233" s="327"/>
      <c r="M233" s="279"/>
      <c r="N233" s="279"/>
      <c r="O233" s="282"/>
      <c r="P233" s="234">
        <f>IF(J233="PEŁNY",VLOOKUP(Wycena!$C$10,Wycena!$AA$2:$AC$60,3,0),IF(J233="SZUFLADA",VLOOKUP(Wycena!$C$10,Wycena!$AA$63:$AC$121,3,0),0))</f>
        <v>0</v>
      </c>
      <c r="Q233" s="337" t="s">
        <v>1244</v>
      </c>
      <c r="R233" s="282"/>
      <c r="S233" s="330"/>
      <c r="T233" s="282"/>
      <c r="U233" s="271"/>
      <c r="V233" s="271"/>
      <c r="W233" s="234">
        <f>IF(Q233="PEŁNY",VLOOKUP(Wycena!$C$10,Wycena!$AA$2:$AC$60,3,0),IF(Q233="SZUFLADA",VLOOKUP(Wycena!$C$10,Wycena!$AA$63:$AC$121,3,0),0))</f>
        <v>0</v>
      </c>
      <c r="X233" s="239">
        <f>IF(Wycena!$D$6&gt;1,(('Wycena frontów MDF'!D233*'Wycena frontów MDF'!H233)+('Wycena frontów MDF'!K233*'Wycena frontów MDF'!O233)+('Wycena frontów MDF'!R233*'Wycena frontów MDF'!V233)),0)</f>
        <v>16.7895</v>
      </c>
      <c r="Z233" s="230">
        <f t="shared" si="51"/>
        <v>0.35364799999999996</v>
      </c>
      <c r="AA233" s="230">
        <f t="shared" si="52"/>
        <v>0</v>
      </c>
      <c r="AB233" s="230">
        <f t="shared" si="53"/>
        <v>0</v>
      </c>
      <c r="AC233" s="230">
        <f t="shared" si="54"/>
        <v>0</v>
      </c>
      <c r="AD233" s="240">
        <f>IF(Wycena!$C$10="ALASKA z uchwytem",((15*'Wycena frontów MDF'!H233)+(15*'Wycena frontów MDF'!O233)+(15*'Wycena frontów MDF'!V233)),IF(Wycena!$C$10="Kanion z uchwytem",((15*'Wycena frontów MDF'!H233)+(15*'Wycena frontów MDF'!O233)+(15*'Wycena frontów MDF'!V233)),IF(Wycena!$C$10="Sparta z uchwytem",((15*'Wycena frontów MDF'!H233)+(15*'Wycena frontów MDF'!O233)+(15*'Wycena frontów MDF'!V233)),0)))</f>
        <v>0</v>
      </c>
      <c r="AE233" s="241">
        <f>IF(Wycena!$C$10="VEGAS",((50*H233)+(50*O233)+(50*V233)),0)</f>
        <v>0</v>
      </c>
      <c r="AF233" s="230">
        <v>0</v>
      </c>
      <c r="AG233" s="320">
        <f t="shared" si="55"/>
        <v>0</v>
      </c>
      <c r="AH233" s="320">
        <f t="shared" si="56"/>
        <v>0</v>
      </c>
      <c r="AI233" s="320">
        <f t="shared" si="57"/>
        <v>0</v>
      </c>
      <c r="AJ233" s="320">
        <f t="shared" si="58"/>
        <v>0</v>
      </c>
      <c r="AK233" s="320">
        <f t="shared" si="59"/>
        <v>0</v>
      </c>
      <c r="AL233" s="320">
        <f t="shared" si="60"/>
        <v>0</v>
      </c>
      <c r="AM233" s="320">
        <f t="shared" si="61"/>
        <v>0</v>
      </c>
      <c r="AN233" s="320">
        <f t="shared" si="62"/>
        <v>0</v>
      </c>
      <c r="AO233" s="320">
        <f t="shared" si="63"/>
        <v>0</v>
      </c>
      <c r="AS233" s="240">
        <f>IF(Wycena!$D$6=2,(AA233+AB233+AC233+AD233+AE233+AG233+AH233+AI233+AJ233+AK233+AL233+AM233+AN233+AO233),IF(Wycena!$D$6=3,(AA233+AB233+AC233+AD233+AF233+AG233+AH233+AI233+AJ233+AK233+AL233+AM233+AN233+AO233),0))</f>
        <v>0</v>
      </c>
      <c r="AT233" s="240">
        <f t="shared" si="49"/>
        <v>16.7895</v>
      </c>
    </row>
    <row r="234" spans="2:46" ht="15.75" thickBot="1">
      <c r="B234" s="243" t="s">
        <v>177</v>
      </c>
      <c r="C234" s="322" t="s">
        <v>1238</v>
      </c>
      <c r="D234" s="302">
        <f t="shared" si="50"/>
        <v>16.7895</v>
      </c>
      <c r="E234" s="324">
        <v>2</v>
      </c>
      <c r="F234" s="278">
        <v>713</v>
      </c>
      <c r="G234" s="278">
        <v>596</v>
      </c>
      <c r="H234" s="271">
        <v>1</v>
      </c>
      <c r="I234" s="234">
        <f>IF(C234="PEŁNY",VLOOKUP(Wycena!$C$10,Wycena!$AA$2:$AC$60,3,0),IF(C234="SZUFLADA",VLOOKUP(Wycena!$C$10,Wycena!$AA$63:$AC$121,3,0),0))</f>
        <v>0</v>
      </c>
      <c r="J234" s="337" t="s">
        <v>1244</v>
      </c>
      <c r="K234" s="337"/>
      <c r="L234" s="328"/>
      <c r="M234" s="280"/>
      <c r="N234" s="280"/>
      <c r="O234" s="280"/>
      <c r="P234" s="234">
        <f>IF(J234="PEŁNY",VLOOKUP(Wycena!$C$10,Wycena!$AA$2:$AC$60,3,0),IF(J234="SZUFLADA",VLOOKUP(Wycena!$C$10,Wycena!$AA$63:$AC$121,3,0),0))</f>
        <v>0</v>
      </c>
      <c r="Q234" s="337" t="s">
        <v>1244</v>
      </c>
      <c r="R234" s="280"/>
      <c r="S234" s="329"/>
      <c r="T234" s="280"/>
      <c r="U234"/>
      <c r="V234"/>
      <c r="W234" s="234">
        <f>IF(Q234="PEŁNY",VLOOKUP(Wycena!$C$10,Wycena!$AA$2:$AC$60,3,0),IF(Q234="SZUFLADA",VLOOKUP(Wycena!$C$10,Wycena!$AA$63:$AC$121,3,0),0))</f>
        <v>0</v>
      </c>
      <c r="X234" s="239">
        <f>IF(Wycena!$D$6&gt;1,(('Wycena frontów MDF'!D234*'Wycena frontów MDF'!H234)+('Wycena frontów MDF'!K234*'Wycena frontów MDF'!O234)+('Wycena frontów MDF'!R234*'Wycena frontów MDF'!V234)),0)</f>
        <v>16.7895</v>
      </c>
      <c r="Z234" s="230">
        <f t="shared" si="51"/>
        <v>0.42494799999999994</v>
      </c>
      <c r="AA234" s="230">
        <f t="shared" si="52"/>
        <v>0</v>
      </c>
      <c r="AB234" s="230">
        <f t="shared" si="53"/>
        <v>0</v>
      </c>
      <c r="AC234" s="230">
        <f t="shared" si="54"/>
        <v>0</v>
      </c>
      <c r="AD234" s="240">
        <f>IF(Wycena!$C$10="ALASKA z uchwytem",((15*'Wycena frontów MDF'!H234)+(15*'Wycena frontów MDF'!O234)+(15*'Wycena frontów MDF'!V234)),IF(Wycena!$C$10="Kanion z uchwytem",((15*'Wycena frontów MDF'!H234)+(15*'Wycena frontów MDF'!O234)+(15*'Wycena frontów MDF'!V234)),IF(Wycena!$C$10="Sparta z uchwytem",((15*'Wycena frontów MDF'!H234)+(15*'Wycena frontów MDF'!O234)+(15*'Wycena frontów MDF'!V234)),0)))</f>
        <v>0</v>
      </c>
      <c r="AE234" s="241">
        <f>IF(Wycena!$C$10="VEGAS",((50*H234)+(50*O234)+(50*V234)),0)</f>
        <v>0</v>
      </c>
      <c r="AF234" s="230">
        <v>0</v>
      </c>
      <c r="AG234" s="320">
        <f t="shared" si="55"/>
        <v>0</v>
      </c>
      <c r="AH234" s="320">
        <f t="shared" si="56"/>
        <v>0</v>
      </c>
      <c r="AI234" s="320">
        <f t="shared" si="57"/>
        <v>0</v>
      </c>
      <c r="AJ234" s="320">
        <f t="shared" si="58"/>
        <v>0</v>
      </c>
      <c r="AK234" s="320">
        <f t="shared" si="59"/>
        <v>0</v>
      </c>
      <c r="AL234" s="320">
        <f t="shared" si="60"/>
        <v>0</v>
      </c>
      <c r="AM234" s="320">
        <f t="shared" si="61"/>
        <v>0</v>
      </c>
      <c r="AN234" s="320">
        <f t="shared" si="62"/>
        <v>0</v>
      </c>
      <c r="AO234" s="320">
        <f t="shared" si="63"/>
        <v>0</v>
      </c>
      <c r="AS234" s="240">
        <f>IF(Wycena!$D$6=2,(AA234+AB234+AC234+AD234+AE234+AG234+AH234+AI234+AJ234+AK234+AL234+AM234+AN234+AO234),IF(Wycena!$D$6=3,(AA234+AB234+AC234+AD234+AF234+AG234+AH234+AI234+AJ234+AK234+AL234+AM234+AN234+AO234),0))</f>
        <v>0</v>
      </c>
      <c r="AT234" s="240">
        <f t="shared" si="49"/>
        <v>16.7895</v>
      </c>
    </row>
    <row r="235" spans="2:46" ht="15.75" thickBot="1">
      <c r="B235" s="266" t="s">
        <v>178</v>
      </c>
      <c r="C235" s="322" t="s">
        <v>1238</v>
      </c>
      <c r="D235" s="302">
        <f t="shared" si="50"/>
        <v>16.7895</v>
      </c>
      <c r="E235" s="324">
        <v>2</v>
      </c>
      <c r="F235" s="278">
        <v>713</v>
      </c>
      <c r="G235" s="278">
        <v>296</v>
      </c>
      <c r="H235" s="278">
        <v>2</v>
      </c>
      <c r="I235" s="234">
        <f>IF(C235="PEŁNY",VLOOKUP(Wycena!$C$10,Wycena!$AA$2:$AC$60,3,0),IF(C235="SZUFLADA",VLOOKUP(Wycena!$C$10,Wycena!$AA$63:$AC$121,3,0),0))</f>
        <v>0</v>
      </c>
      <c r="J235" s="337" t="s">
        <v>1244</v>
      </c>
      <c r="K235" s="337"/>
      <c r="L235" s="328"/>
      <c r="M235" s="280"/>
      <c r="N235" s="280"/>
      <c r="O235" s="280"/>
      <c r="P235" s="234">
        <f>IF(J235="PEŁNY",VLOOKUP(Wycena!$C$10,Wycena!$AA$2:$AC$60,3,0),IF(J235="SZUFLADA",VLOOKUP(Wycena!$C$10,Wycena!$AA$63:$AC$121,3,0),0))</f>
        <v>0</v>
      </c>
      <c r="Q235" s="337" t="s">
        <v>1244</v>
      </c>
      <c r="R235" s="280"/>
      <c r="S235" s="329"/>
      <c r="T235" s="280"/>
      <c r="U235"/>
      <c r="V235"/>
      <c r="W235" s="234">
        <f>IF(Q235="PEŁNY",VLOOKUP(Wycena!$C$10,Wycena!$AA$2:$AC$60,3,0),IF(Q235="SZUFLADA",VLOOKUP(Wycena!$C$10,Wycena!$AA$63:$AC$121,3,0),0))</f>
        <v>0</v>
      </c>
      <c r="X235" s="239">
        <f>IF(Wycena!$D$6&gt;1,(('Wycena frontów MDF'!D235*'Wycena frontów MDF'!H235)+('Wycena frontów MDF'!K235*'Wycena frontów MDF'!O235)+('Wycena frontów MDF'!R235*'Wycena frontów MDF'!V235)),0)</f>
        <v>33.579000000000001</v>
      </c>
      <c r="Z235" s="230">
        <f t="shared" si="51"/>
        <v>0.42209599999999997</v>
      </c>
      <c r="AA235" s="230">
        <f t="shared" si="52"/>
        <v>0</v>
      </c>
      <c r="AB235" s="230">
        <f t="shared" si="53"/>
        <v>0</v>
      </c>
      <c r="AC235" s="230">
        <f t="shared" si="54"/>
        <v>0</v>
      </c>
      <c r="AD235" s="240">
        <f>IF(Wycena!$C$10="ALASKA z uchwytem",((15*'Wycena frontów MDF'!H235)+(15*'Wycena frontów MDF'!O235)+(15*'Wycena frontów MDF'!V235)),IF(Wycena!$C$10="Kanion z uchwytem",((15*'Wycena frontów MDF'!H235)+(15*'Wycena frontów MDF'!O235)+(15*'Wycena frontów MDF'!V235)),IF(Wycena!$C$10="Sparta z uchwytem",((15*'Wycena frontów MDF'!H235)+(15*'Wycena frontów MDF'!O235)+(15*'Wycena frontów MDF'!V235)),0)))</f>
        <v>0</v>
      </c>
      <c r="AE235" s="241">
        <f>IF(Wycena!$C$10="VEGAS",((50*H235)+(50*O235)+(50*V235)),0)</f>
        <v>0</v>
      </c>
      <c r="AF235" s="230">
        <v>0</v>
      </c>
      <c r="AG235" s="320">
        <f t="shared" si="55"/>
        <v>0</v>
      </c>
      <c r="AH235" s="320">
        <f t="shared" si="56"/>
        <v>0</v>
      </c>
      <c r="AI235" s="320">
        <f t="shared" si="57"/>
        <v>0</v>
      </c>
      <c r="AJ235" s="320">
        <f t="shared" si="58"/>
        <v>0</v>
      </c>
      <c r="AK235" s="320">
        <f t="shared" si="59"/>
        <v>0</v>
      </c>
      <c r="AL235" s="320">
        <f t="shared" si="60"/>
        <v>0</v>
      </c>
      <c r="AM235" s="320">
        <f t="shared" si="61"/>
        <v>0</v>
      </c>
      <c r="AN235" s="320">
        <f t="shared" si="62"/>
        <v>0</v>
      </c>
      <c r="AO235" s="320">
        <f t="shared" si="63"/>
        <v>0</v>
      </c>
      <c r="AS235" s="240">
        <f>IF(Wycena!$D$6=2,(AA235+AB235+AC235+AD235+AE235+AG235+AH235+AI235+AJ235+AK235+AL235+AM235+AN235+AO235),IF(Wycena!$D$6=3,(AA235+AB235+AC235+AD235+AF235+AG235+AH235+AI235+AJ235+AK235+AL235+AM235+AN235+AO235),0))</f>
        <v>0</v>
      </c>
      <c r="AT235" s="240">
        <f t="shared" si="49"/>
        <v>33.579000000000001</v>
      </c>
    </row>
    <row r="236" spans="2:46" ht="15.75" thickBot="1">
      <c r="B236" s="264" t="s">
        <v>179</v>
      </c>
      <c r="C236" s="322" t="s">
        <v>1238</v>
      </c>
      <c r="D236" s="302">
        <f t="shared" si="50"/>
        <v>16.7895</v>
      </c>
      <c r="E236" s="324">
        <v>2</v>
      </c>
      <c r="F236" s="278">
        <v>713</v>
      </c>
      <c r="G236" s="279">
        <v>346</v>
      </c>
      <c r="H236" s="279">
        <v>2</v>
      </c>
      <c r="I236" s="234">
        <f>IF(C236="PEŁNY",VLOOKUP(Wycena!$C$10,Wycena!$AA$2:$AC$60,3,0),IF(C236="SZUFLADA",VLOOKUP(Wycena!$C$10,Wycena!$AA$63:$AC$121,3,0),0))</f>
        <v>0</v>
      </c>
      <c r="J236" s="337" t="s">
        <v>1244</v>
      </c>
      <c r="K236" s="337"/>
      <c r="L236" s="328"/>
      <c r="M236" s="280"/>
      <c r="N236" s="280"/>
      <c r="O236" s="280"/>
      <c r="P236" s="234">
        <f>IF(J236="PEŁNY",VLOOKUP(Wycena!$C$10,Wycena!$AA$2:$AC$60,3,0),IF(J236="SZUFLADA",VLOOKUP(Wycena!$C$10,Wycena!$AA$63:$AC$121,3,0),0))</f>
        <v>0</v>
      </c>
      <c r="Q236" s="337" t="s">
        <v>1244</v>
      </c>
      <c r="R236" s="280"/>
      <c r="S236" s="329"/>
      <c r="T236" s="280"/>
      <c r="U236"/>
      <c r="V236"/>
      <c r="W236" s="234">
        <f>IF(Q236="PEŁNY",VLOOKUP(Wycena!$C$10,Wycena!$AA$2:$AC$60,3,0),IF(Q236="SZUFLADA",VLOOKUP(Wycena!$C$10,Wycena!$AA$63:$AC$121,3,0),0))</f>
        <v>0</v>
      </c>
      <c r="X236" s="239">
        <f>IF(Wycena!$D$6&gt;1,(('Wycena frontów MDF'!D236*'Wycena frontów MDF'!H236)+('Wycena frontów MDF'!K236*'Wycena frontów MDF'!O236)+('Wycena frontów MDF'!R236*'Wycena frontów MDF'!V236)),0)</f>
        <v>33.579000000000001</v>
      </c>
      <c r="Z236" s="230">
        <f t="shared" si="51"/>
        <v>0.49339599999999995</v>
      </c>
      <c r="AA236" s="230">
        <f t="shared" si="52"/>
        <v>0</v>
      </c>
      <c r="AB236" s="230">
        <f t="shared" si="53"/>
        <v>0</v>
      </c>
      <c r="AC236" s="230">
        <f t="shared" si="54"/>
        <v>0</v>
      </c>
      <c r="AD236" s="240">
        <f>IF(Wycena!$C$10="ALASKA z uchwytem",((15*'Wycena frontów MDF'!H236)+(15*'Wycena frontów MDF'!O236)+(15*'Wycena frontów MDF'!V236)),IF(Wycena!$C$10="Kanion z uchwytem",((15*'Wycena frontów MDF'!H236)+(15*'Wycena frontów MDF'!O236)+(15*'Wycena frontów MDF'!V236)),IF(Wycena!$C$10="Sparta z uchwytem",((15*'Wycena frontów MDF'!H236)+(15*'Wycena frontów MDF'!O236)+(15*'Wycena frontów MDF'!V236)),0)))</f>
        <v>0</v>
      </c>
      <c r="AE236" s="241">
        <f>IF(Wycena!$C$10="VEGAS",((50*H236)+(50*O236)+(50*V236)),0)</f>
        <v>0</v>
      </c>
      <c r="AF236" s="230">
        <v>0</v>
      </c>
      <c r="AG236" s="320">
        <f t="shared" si="55"/>
        <v>0</v>
      </c>
      <c r="AH236" s="320">
        <f t="shared" si="56"/>
        <v>0</v>
      </c>
      <c r="AI236" s="320">
        <f t="shared" si="57"/>
        <v>0</v>
      </c>
      <c r="AJ236" s="320">
        <f t="shared" si="58"/>
        <v>0</v>
      </c>
      <c r="AK236" s="320">
        <f t="shared" si="59"/>
        <v>0</v>
      </c>
      <c r="AL236" s="320">
        <f t="shared" si="60"/>
        <v>0</v>
      </c>
      <c r="AM236" s="320">
        <f t="shared" si="61"/>
        <v>0</v>
      </c>
      <c r="AN236" s="320">
        <f t="shared" si="62"/>
        <v>0</v>
      </c>
      <c r="AO236" s="320">
        <f t="shared" si="63"/>
        <v>0</v>
      </c>
      <c r="AS236" s="240">
        <f>IF(Wycena!$D$6=2,(AA236+AB236+AC236+AD236+AE236+AG236+AH236+AI236+AJ236+AK236+AL236+AM236+AN236+AO236),IF(Wycena!$D$6=3,(AA236+AB236+AC236+AD236+AF236+AG236+AH236+AI236+AJ236+AK236+AL236+AM236+AN236+AO236),0))</f>
        <v>0</v>
      </c>
      <c r="AT236" s="240">
        <f t="shared" si="49"/>
        <v>33.579000000000001</v>
      </c>
    </row>
    <row r="237" spans="2:46" ht="15.75" thickBot="1">
      <c r="B237" s="264" t="s">
        <v>180</v>
      </c>
      <c r="C237" s="322" t="s">
        <v>1238</v>
      </c>
      <c r="D237" s="302">
        <f t="shared" si="50"/>
        <v>16.7895</v>
      </c>
      <c r="E237" s="324">
        <v>2</v>
      </c>
      <c r="F237" s="278">
        <v>713</v>
      </c>
      <c r="G237" s="279">
        <v>396</v>
      </c>
      <c r="H237" s="279">
        <v>2</v>
      </c>
      <c r="I237" s="234">
        <f>IF(C237="PEŁNY",VLOOKUP(Wycena!$C$10,Wycena!$AA$2:$AC$60,3,0),IF(C237="SZUFLADA",VLOOKUP(Wycena!$C$10,Wycena!$AA$63:$AC$121,3,0),0))</f>
        <v>0</v>
      </c>
      <c r="J237" s="337" t="s">
        <v>1244</v>
      </c>
      <c r="K237" s="337"/>
      <c r="L237" s="328"/>
      <c r="M237" s="280"/>
      <c r="N237" s="280"/>
      <c r="O237" s="280"/>
      <c r="P237" s="234">
        <f>IF(J237="PEŁNY",VLOOKUP(Wycena!$C$10,Wycena!$AA$2:$AC$60,3,0),IF(J237="SZUFLADA",VLOOKUP(Wycena!$C$10,Wycena!$AA$63:$AC$121,3,0),0))</f>
        <v>0</v>
      </c>
      <c r="Q237" s="337" t="s">
        <v>1244</v>
      </c>
      <c r="R237" s="280"/>
      <c r="S237" s="329"/>
      <c r="T237" s="280"/>
      <c r="U237"/>
      <c r="V237"/>
      <c r="W237" s="234">
        <f>IF(Q237="PEŁNY",VLOOKUP(Wycena!$C$10,Wycena!$AA$2:$AC$60,3,0),IF(Q237="SZUFLADA",VLOOKUP(Wycena!$C$10,Wycena!$AA$63:$AC$121,3,0),0))</f>
        <v>0</v>
      </c>
      <c r="X237" s="239">
        <f>IF(Wycena!$D$6&gt;1,(('Wycena frontów MDF'!D237*'Wycena frontów MDF'!H237)+('Wycena frontów MDF'!K237*'Wycena frontów MDF'!O237)+('Wycena frontów MDF'!R237*'Wycena frontów MDF'!V237)),0)</f>
        <v>33.579000000000001</v>
      </c>
      <c r="Z237" s="230">
        <f t="shared" si="51"/>
        <v>0.56469599999999998</v>
      </c>
      <c r="AA237" s="230">
        <f t="shared" si="52"/>
        <v>0</v>
      </c>
      <c r="AB237" s="230">
        <f t="shared" si="53"/>
        <v>0</v>
      </c>
      <c r="AC237" s="230">
        <f t="shared" si="54"/>
        <v>0</v>
      </c>
      <c r="AD237" s="240">
        <f>IF(Wycena!$C$10="ALASKA z uchwytem",((15*'Wycena frontów MDF'!H237)+(15*'Wycena frontów MDF'!O237)+(15*'Wycena frontów MDF'!V237)),IF(Wycena!$C$10="Kanion z uchwytem",((15*'Wycena frontów MDF'!H237)+(15*'Wycena frontów MDF'!O237)+(15*'Wycena frontów MDF'!V237)),IF(Wycena!$C$10="Sparta z uchwytem",((15*'Wycena frontów MDF'!H237)+(15*'Wycena frontów MDF'!O237)+(15*'Wycena frontów MDF'!V237)),0)))</f>
        <v>0</v>
      </c>
      <c r="AE237" s="241">
        <f>IF(Wycena!$C$10="VEGAS",((50*H237)+(50*O237)+(50*V237)),0)</f>
        <v>0</v>
      </c>
      <c r="AF237" s="230">
        <v>0</v>
      </c>
      <c r="AG237" s="320">
        <f t="shared" si="55"/>
        <v>0</v>
      </c>
      <c r="AH237" s="320">
        <f t="shared" si="56"/>
        <v>0</v>
      </c>
      <c r="AI237" s="320">
        <f t="shared" si="57"/>
        <v>0</v>
      </c>
      <c r="AJ237" s="320">
        <f t="shared" si="58"/>
        <v>0</v>
      </c>
      <c r="AK237" s="320">
        <f t="shared" si="59"/>
        <v>0</v>
      </c>
      <c r="AL237" s="320">
        <f t="shared" si="60"/>
        <v>0</v>
      </c>
      <c r="AM237" s="320">
        <f t="shared" si="61"/>
        <v>0</v>
      </c>
      <c r="AN237" s="320">
        <f t="shared" si="62"/>
        <v>0</v>
      </c>
      <c r="AO237" s="320">
        <f t="shared" si="63"/>
        <v>0</v>
      </c>
      <c r="AS237" s="240">
        <f>IF(Wycena!$D$6=2,(AA237+AB237+AC237+AD237+AE237+AG237+AH237+AI237+AJ237+AK237+AL237+AM237+AN237+AO237),IF(Wycena!$D$6=3,(AA237+AB237+AC237+AD237+AF237+AG237+AH237+AI237+AJ237+AK237+AL237+AM237+AN237+AO237),0))</f>
        <v>0</v>
      </c>
      <c r="AT237" s="240">
        <f t="shared" si="49"/>
        <v>33.579000000000001</v>
      </c>
    </row>
    <row r="238" spans="2:46" ht="15.75" thickBot="1">
      <c r="B238" s="243" t="s">
        <v>181</v>
      </c>
      <c r="C238" s="322" t="s">
        <v>1238</v>
      </c>
      <c r="D238" s="302">
        <f t="shared" si="50"/>
        <v>16.7895</v>
      </c>
      <c r="E238" s="324">
        <v>2</v>
      </c>
      <c r="F238" s="278">
        <v>713</v>
      </c>
      <c r="G238" s="278">
        <v>446</v>
      </c>
      <c r="H238" s="271">
        <v>2</v>
      </c>
      <c r="I238" s="234">
        <f>IF(C238="PEŁNY",VLOOKUP(Wycena!$C$10,Wycena!$AA$2:$AC$60,3,0),IF(C238="SZUFLADA",VLOOKUP(Wycena!$C$10,Wycena!$AA$63:$AC$121,3,0),0))</f>
        <v>0</v>
      </c>
      <c r="J238" s="337" t="s">
        <v>1244</v>
      </c>
      <c r="K238" s="337"/>
      <c r="L238" s="327"/>
      <c r="M238" s="279"/>
      <c r="N238" s="279"/>
      <c r="O238" s="282"/>
      <c r="P238" s="234">
        <f>IF(J238="PEŁNY",VLOOKUP(Wycena!$C$10,Wycena!$AA$2:$AC$60,3,0),IF(J238="SZUFLADA",VLOOKUP(Wycena!$C$10,Wycena!$AA$63:$AC$121,3,0),0))</f>
        <v>0</v>
      </c>
      <c r="Q238" s="337" t="s">
        <v>1244</v>
      </c>
      <c r="R238" s="282"/>
      <c r="S238" s="330"/>
      <c r="T238" s="282"/>
      <c r="U238" s="271"/>
      <c r="V238" s="271"/>
      <c r="W238" s="234">
        <f>IF(Q238="PEŁNY",VLOOKUP(Wycena!$C$10,Wycena!$AA$2:$AC$60,3,0),IF(Q238="SZUFLADA",VLOOKUP(Wycena!$C$10,Wycena!$AA$63:$AC$121,3,0),0))</f>
        <v>0</v>
      </c>
      <c r="X238" s="239">
        <f>IF(Wycena!$D$6&gt;1,(('Wycena frontów MDF'!D238*'Wycena frontów MDF'!H238)+('Wycena frontów MDF'!K238*'Wycena frontów MDF'!O238)+('Wycena frontów MDF'!R238*'Wycena frontów MDF'!V238)),0)</f>
        <v>33.579000000000001</v>
      </c>
      <c r="Z238" s="230">
        <f t="shared" si="51"/>
        <v>0.63599600000000001</v>
      </c>
      <c r="AA238" s="230">
        <f t="shared" si="52"/>
        <v>0</v>
      </c>
      <c r="AB238" s="230">
        <f t="shared" si="53"/>
        <v>0</v>
      </c>
      <c r="AC238" s="230">
        <f t="shared" si="54"/>
        <v>0</v>
      </c>
      <c r="AD238" s="240">
        <f>IF(Wycena!$C$10="ALASKA z uchwytem",((15*'Wycena frontów MDF'!H238)+(15*'Wycena frontów MDF'!O238)+(15*'Wycena frontów MDF'!V238)),IF(Wycena!$C$10="Kanion z uchwytem",((15*'Wycena frontów MDF'!H238)+(15*'Wycena frontów MDF'!O238)+(15*'Wycena frontów MDF'!V238)),IF(Wycena!$C$10="Sparta z uchwytem",((15*'Wycena frontów MDF'!H238)+(15*'Wycena frontów MDF'!O238)+(15*'Wycena frontów MDF'!V238)),0)))</f>
        <v>0</v>
      </c>
      <c r="AE238" s="241">
        <f>IF(Wycena!$C$10="VEGAS",((50*H238)+(50*O238)+(50*V238)),0)</f>
        <v>0</v>
      </c>
      <c r="AF238" s="230">
        <v>0</v>
      </c>
      <c r="AG238" s="320">
        <f t="shared" si="55"/>
        <v>0</v>
      </c>
      <c r="AH238" s="320">
        <f t="shared" si="56"/>
        <v>0</v>
      </c>
      <c r="AI238" s="320">
        <f t="shared" si="57"/>
        <v>0</v>
      </c>
      <c r="AJ238" s="320">
        <f t="shared" si="58"/>
        <v>0</v>
      </c>
      <c r="AK238" s="320">
        <f t="shared" si="59"/>
        <v>0</v>
      </c>
      <c r="AL238" s="320">
        <f t="shared" si="60"/>
        <v>0</v>
      </c>
      <c r="AM238" s="320">
        <f t="shared" si="61"/>
        <v>0</v>
      </c>
      <c r="AN238" s="320">
        <f t="shared" si="62"/>
        <v>0</v>
      </c>
      <c r="AO238" s="320">
        <f t="shared" si="63"/>
        <v>0</v>
      </c>
      <c r="AS238" s="240">
        <f>IF(Wycena!$D$6=2,(AA238+AB238+AC238+AD238+AE238+AG238+AH238+AI238+AJ238+AK238+AL238+AM238+AN238+AO238),IF(Wycena!$D$6=3,(AA238+AB238+AC238+AD238+AF238+AG238+AH238+AI238+AJ238+AK238+AL238+AM238+AN238+AO238),0))</f>
        <v>0</v>
      </c>
      <c r="AT238" s="240">
        <f t="shared" si="49"/>
        <v>33.579000000000001</v>
      </c>
    </row>
    <row r="239" spans="2:46" ht="15.75" thickBot="1">
      <c r="B239" s="243" t="s">
        <v>182</v>
      </c>
      <c r="C239" s="322" t="s">
        <v>1238</v>
      </c>
      <c r="D239" s="302">
        <f t="shared" si="50"/>
        <v>25.184249999999999</v>
      </c>
      <c r="E239" s="324">
        <v>3</v>
      </c>
      <c r="F239" s="278">
        <v>713</v>
      </c>
      <c r="G239" s="278">
        <v>278</v>
      </c>
      <c r="H239" s="271">
        <v>2</v>
      </c>
      <c r="I239" s="234">
        <f>IF(C239="PEŁNY",VLOOKUP(Wycena!$C$10,Wycena!$AA$2:$AC$60,3,0),IF(C239="SZUFLADA",VLOOKUP(Wycena!$C$10,Wycena!$AA$63:$AC$121,3,0),0))</f>
        <v>0</v>
      </c>
      <c r="J239" s="337" t="s">
        <v>1244</v>
      </c>
      <c r="K239" s="337"/>
      <c r="L239" s="327"/>
      <c r="M239" s="279"/>
      <c r="N239" s="279"/>
      <c r="O239" s="282"/>
      <c r="P239" s="234">
        <f>IF(J239="PEŁNY",VLOOKUP(Wycena!$C$10,Wycena!$AA$2:$AC$60,3,0),IF(J239="SZUFLADA",VLOOKUP(Wycena!$C$10,Wycena!$AA$63:$AC$121,3,0),0))</f>
        <v>0</v>
      </c>
      <c r="Q239" s="337" t="s">
        <v>1244</v>
      </c>
      <c r="R239" s="282"/>
      <c r="S239" s="330"/>
      <c r="T239" s="282"/>
      <c r="U239" s="271"/>
      <c r="V239" s="271"/>
      <c r="W239" s="234">
        <f>IF(Q239="PEŁNY",VLOOKUP(Wycena!$C$10,Wycena!$AA$2:$AC$60,3,0),IF(Q239="SZUFLADA",VLOOKUP(Wycena!$C$10,Wycena!$AA$63:$AC$121,3,0),0))</f>
        <v>0</v>
      </c>
      <c r="X239" s="239">
        <f>IF(Wycena!$D$6&gt;1,(('Wycena frontów MDF'!D239*'Wycena frontów MDF'!H239)+('Wycena frontów MDF'!K239*'Wycena frontów MDF'!O239)+('Wycena frontów MDF'!R239*'Wycena frontów MDF'!V239)),0)</f>
        <v>50.368499999999997</v>
      </c>
      <c r="Z239" s="230">
        <f t="shared" si="51"/>
        <v>0.396428</v>
      </c>
      <c r="AA239" s="230">
        <f t="shared" si="52"/>
        <v>0</v>
      </c>
      <c r="AB239" s="230">
        <f t="shared" si="53"/>
        <v>0</v>
      </c>
      <c r="AC239" s="230">
        <f t="shared" si="54"/>
        <v>0</v>
      </c>
      <c r="AD239" s="240">
        <f>IF(Wycena!$C$10="ALASKA z uchwytem",((15*'Wycena frontów MDF'!H239)+(15*'Wycena frontów MDF'!O239)+(15*'Wycena frontów MDF'!V239)),IF(Wycena!$C$10="Kanion z uchwytem",((15*'Wycena frontów MDF'!H239)+(15*'Wycena frontów MDF'!O239)+(15*'Wycena frontów MDF'!V239)),IF(Wycena!$C$10="Sparta z uchwytem",((15*'Wycena frontów MDF'!H239)+(15*'Wycena frontów MDF'!O239)+(15*'Wycena frontów MDF'!V239)),0)))</f>
        <v>0</v>
      </c>
      <c r="AE239" s="241">
        <f>IF(Wycena!$C$10="VEGAS",((50*H239)+(50*O239)+(50*V239)),0)</f>
        <v>0</v>
      </c>
      <c r="AF239" s="230">
        <v>0</v>
      </c>
      <c r="AG239" s="320">
        <f t="shared" si="55"/>
        <v>0</v>
      </c>
      <c r="AH239" s="320">
        <f t="shared" si="56"/>
        <v>0</v>
      </c>
      <c r="AI239" s="320">
        <f t="shared" si="57"/>
        <v>0</v>
      </c>
      <c r="AJ239" s="320">
        <f t="shared" si="58"/>
        <v>0</v>
      </c>
      <c r="AK239" s="320">
        <f t="shared" si="59"/>
        <v>0</v>
      </c>
      <c r="AL239" s="320">
        <f t="shared" si="60"/>
        <v>0</v>
      </c>
      <c r="AM239" s="320">
        <f t="shared" si="61"/>
        <v>0</v>
      </c>
      <c r="AN239" s="320">
        <f t="shared" si="62"/>
        <v>0</v>
      </c>
      <c r="AO239" s="320">
        <f t="shared" si="63"/>
        <v>0</v>
      </c>
      <c r="AS239" s="240">
        <f>IF(Wycena!$D$6=2,(AA239+AB239+AC239+AD239+AE239+AG239+AH239+AI239+AJ239+AK239+AL239+AM239+AN239+AO239),IF(Wycena!$D$6=3,(AA239+AB239+AC239+AD239+AF239+AG239+AH239+AI239+AJ239+AK239+AL239+AM239+AN239+AO239),0))</f>
        <v>0</v>
      </c>
      <c r="AT239" s="240">
        <f t="shared" si="49"/>
        <v>50.368499999999997</v>
      </c>
    </row>
    <row r="240" spans="2:46" ht="15.75" thickBot="1">
      <c r="B240" s="243" t="s">
        <v>930</v>
      </c>
      <c r="C240" s="322" t="s">
        <v>1238</v>
      </c>
      <c r="D240" s="302">
        <f t="shared" si="50"/>
        <v>25.184249999999999</v>
      </c>
      <c r="E240" s="324">
        <v>3</v>
      </c>
      <c r="F240" s="278">
        <v>713</v>
      </c>
      <c r="G240" s="278">
        <v>278</v>
      </c>
      <c r="H240" s="271">
        <v>2</v>
      </c>
      <c r="I240" s="234">
        <f>IF(C240="PEŁNY",VLOOKUP(Wycena!$C$10,Wycena!$AA$2:$AC$60,3,0),IF(C240="SZUFLADA",VLOOKUP(Wycena!$C$10,Wycena!$AA$63:$AC$121,3,0),0))</f>
        <v>0</v>
      </c>
      <c r="J240" s="322" t="s">
        <v>1238</v>
      </c>
      <c r="K240" s="302">
        <f t="shared" ref="K240:K251" si="64">IF(J240="PEŁNY",$G$2*L240, IF(J240="SZUFLADA",$K$2*L240,0))</f>
        <v>16.7895</v>
      </c>
      <c r="L240" s="324">
        <v>2</v>
      </c>
      <c r="M240" s="278">
        <v>713</v>
      </c>
      <c r="N240" s="278">
        <v>296</v>
      </c>
      <c r="O240" s="271">
        <v>1</v>
      </c>
      <c r="P240" s="234">
        <f>IF(J240="PEŁNY",VLOOKUP(Wycena!$C$10,Wycena!$AA$2:$AC$60,3,0),IF(J240="SZUFLADA",VLOOKUP(Wycena!$C$10,Wycena!$AA$63:$AC$121,3,0),0))</f>
        <v>0</v>
      </c>
      <c r="Q240" s="337" t="s">
        <v>1244</v>
      </c>
      <c r="R240" s="282"/>
      <c r="S240" s="330"/>
      <c r="T240" s="271"/>
      <c r="U240" s="271"/>
      <c r="V240" s="271"/>
      <c r="W240" s="234">
        <f>IF(Q240="PEŁNY",VLOOKUP(Wycena!$C$10,Wycena!$AA$2:$AC$60,3,0),IF(Q240="SZUFLADA",VLOOKUP(Wycena!$C$10,Wycena!$AA$63:$AC$121,3,0),0))</f>
        <v>0</v>
      </c>
      <c r="X240" s="239">
        <f>IF(Wycena!$D$6&gt;1,(('Wycena frontów MDF'!D240*'Wycena frontów MDF'!H240)+('Wycena frontów MDF'!K240*'Wycena frontów MDF'!O240)+('Wycena frontów MDF'!R240*'Wycena frontów MDF'!V240)),0)</f>
        <v>67.158000000000001</v>
      </c>
      <c r="Z240" s="230">
        <f t="shared" si="51"/>
        <v>0.60747600000000002</v>
      </c>
      <c r="AA240" s="230">
        <f t="shared" si="52"/>
        <v>0</v>
      </c>
      <c r="AB240" s="230">
        <f t="shared" si="53"/>
        <v>0</v>
      </c>
      <c r="AC240" s="230">
        <f t="shared" si="54"/>
        <v>0</v>
      </c>
      <c r="AD240" s="240">
        <f>IF(Wycena!$C$10="ALASKA z uchwytem",((15*'Wycena frontów MDF'!H240)+(15*'Wycena frontów MDF'!O240)+(15*'Wycena frontów MDF'!V240)),IF(Wycena!$C$10="Kanion z uchwytem",((15*'Wycena frontów MDF'!H240)+(15*'Wycena frontów MDF'!O240)+(15*'Wycena frontów MDF'!V240)),IF(Wycena!$C$10="Sparta z uchwytem",((15*'Wycena frontów MDF'!H240)+(15*'Wycena frontów MDF'!O240)+(15*'Wycena frontów MDF'!V240)),0)))</f>
        <v>0</v>
      </c>
      <c r="AE240" s="241">
        <f>IF(Wycena!$C$10="VEGAS",((50*H240)+(50*O240)+(50*V240)),0)</f>
        <v>0</v>
      </c>
      <c r="AF240" s="230">
        <v>0</v>
      </c>
      <c r="AG240" s="320">
        <f t="shared" si="55"/>
        <v>0</v>
      </c>
      <c r="AH240" s="320">
        <f t="shared" si="56"/>
        <v>0</v>
      </c>
      <c r="AI240" s="320">
        <f t="shared" si="57"/>
        <v>0</v>
      </c>
      <c r="AJ240" s="320">
        <f t="shared" si="58"/>
        <v>0</v>
      </c>
      <c r="AK240" s="320">
        <f t="shared" si="59"/>
        <v>0</v>
      </c>
      <c r="AL240" s="320">
        <f t="shared" si="60"/>
        <v>0</v>
      </c>
      <c r="AM240" s="320">
        <f t="shared" si="61"/>
        <v>0</v>
      </c>
      <c r="AN240" s="320">
        <f t="shared" si="62"/>
        <v>0</v>
      </c>
      <c r="AO240" s="320">
        <f t="shared" si="63"/>
        <v>0</v>
      </c>
      <c r="AS240" s="240">
        <f>IF(Wycena!$D$6=2,(AA240+AB240+AC240+AD240+AE240+AG240+AH240+AI240+AJ240+AK240+AL240+AM240+AN240+AO240),IF(Wycena!$D$6=3,(AA240+AB240+AC240+AD240+AF240+AG240+AH240+AI240+AJ240+AK240+AL240+AM240+AN240+AO240),0))</f>
        <v>0</v>
      </c>
      <c r="AT240" s="240">
        <f t="shared" si="49"/>
        <v>67.158000000000001</v>
      </c>
    </row>
    <row r="241" spans="2:46" ht="15.75" thickBot="1">
      <c r="B241" s="243" t="s">
        <v>931</v>
      </c>
      <c r="C241" s="322" t="s">
        <v>1238</v>
      </c>
      <c r="D241" s="302">
        <f t="shared" si="50"/>
        <v>25.184249999999999</v>
      </c>
      <c r="E241" s="324">
        <v>3</v>
      </c>
      <c r="F241" s="278">
        <v>713</v>
      </c>
      <c r="G241" s="278">
        <v>278</v>
      </c>
      <c r="H241" s="271">
        <v>2</v>
      </c>
      <c r="I241" s="234">
        <f>IF(C241="PEŁNY",VLOOKUP(Wycena!$C$10,Wycena!$AA$2:$AC$60,3,0),IF(C241="SZUFLADA",VLOOKUP(Wycena!$C$10,Wycena!$AA$63:$AC$121,3,0),0))</f>
        <v>0</v>
      </c>
      <c r="J241" s="322" t="s">
        <v>1238</v>
      </c>
      <c r="K241" s="302">
        <f t="shared" si="64"/>
        <v>16.7895</v>
      </c>
      <c r="L241" s="324">
        <v>2</v>
      </c>
      <c r="M241" s="278">
        <v>713</v>
      </c>
      <c r="N241" s="278">
        <v>296</v>
      </c>
      <c r="O241" s="271">
        <v>1</v>
      </c>
      <c r="P241" s="234">
        <f>IF(J241="PEŁNY",VLOOKUP(Wycena!$C$10,Wycena!$AA$2:$AC$60,3,0),IF(J241="SZUFLADA",VLOOKUP(Wycena!$C$10,Wycena!$AA$63:$AC$121,3,0),0))</f>
        <v>0</v>
      </c>
      <c r="Q241" s="337" t="s">
        <v>1244</v>
      </c>
      <c r="R241" s="282"/>
      <c r="S241" s="330"/>
      <c r="T241" s="271"/>
      <c r="U241" s="271"/>
      <c r="V241" s="271"/>
      <c r="W241" s="234">
        <f>IF(Q241="PEŁNY",VLOOKUP(Wycena!$C$10,Wycena!$AA$2:$AC$60,3,0),IF(Q241="SZUFLADA",VLOOKUP(Wycena!$C$10,Wycena!$AA$63:$AC$121,3,0),0))</f>
        <v>0</v>
      </c>
      <c r="X241" s="239">
        <f>IF(Wycena!$D$6&gt;1,(('Wycena frontów MDF'!D241*'Wycena frontów MDF'!H241)+('Wycena frontów MDF'!K241*'Wycena frontów MDF'!O241)+('Wycena frontów MDF'!R241*'Wycena frontów MDF'!V241)),0)</f>
        <v>67.158000000000001</v>
      </c>
      <c r="Z241" s="230">
        <f t="shared" si="51"/>
        <v>0.60747600000000002</v>
      </c>
      <c r="AA241" s="230">
        <f t="shared" si="52"/>
        <v>0</v>
      </c>
      <c r="AB241" s="230">
        <f t="shared" si="53"/>
        <v>0</v>
      </c>
      <c r="AC241" s="230">
        <f t="shared" si="54"/>
        <v>0</v>
      </c>
      <c r="AD241" s="240">
        <f>IF(Wycena!$C$10="ALASKA z uchwytem",((15*'Wycena frontów MDF'!H241)+(15*'Wycena frontów MDF'!O241)+(15*'Wycena frontów MDF'!V241)),IF(Wycena!$C$10="Kanion z uchwytem",((15*'Wycena frontów MDF'!H241)+(15*'Wycena frontów MDF'!O241)+(15*'Wycena frontów MDF'!V241)),IF(Wycena!$C$10="Sparta z uchwytem",((15*'Wycena frontów MDF'!H241)+(15*'Wycena frontów MDF'!O241)+(15*'Wycena frontów MDF'!V241)),0)))</f>
        <v>0</v>
      </c>
      <c r="AE241" s="241">
        <f>IF(Wycena!$C$10="VEGAS",((50*H241)+(50*O241)+(50*V241)),0)</f>
        <v>0</v>
      </c>
      <c r="AF241" s="230">
        <v>0</v>
      </c>
      <c r="AG241" s="320">
        <f t="shared" si="55"/>
        <v>0</v>
      </c>
      <c r="AH241" s="320">
        <f t="shared" si="56"/>
        <v>0</v>
      </c>
      <c r="AI241" s="320">
        <f t="shared" si="57"/>
        <v>0</v>
      </c>
      <c r="AJ241" s="320">
        <f t="shared" si="58"/>
        <v>0</v>
      </c>
      <c r="AK241" s="320">
        <f t="shared" si="59"/>
        <v>0</v>
      </c>
      <c r="AL241" s="320">
        <f t="shared" si="60"/>
        <v>0</v>
      </c>
      <c r="AM241" s="320">
        <f t="shared" si="61"/>
        <v>0</v>
      </c>
      <c r="AN241" s="320">
        <f t="shared" si="62"/>
        <v>0</v>
      </c>
      <c r="AO241" s="320">
        <f t="shared" si="63"/>
        <v>0</v>
      </c>
      <c r="AS241" s="240">
        <f>IF(Wycena!$D$6=2,(AA241+AB241+AC241+AD241+AE241+AG241+AH241+AI241+AJ241+AK241+AL241+AM241+AN241+AO241),IF(Wycena!$D$6=3,(AA241+AB241+AC241+AD241+AF241+AG241+AH241+AI241+AJ241+AK241+AL241+AM241+AN241+AO241),0))</f>
        <v>0</v>
      </c>
      <c r="AT241" s="240">
        <f t="shared" si="49"/>
        <v>67.158000000000001</v>
      </c>
    </row>
    <row r="242" spans="2:46" ht="15.75" thickBot="1">
      <c r="B242" s="243" t="s">
        <v>183</v>
      </c>
      <c r="C242" s="322" t="s">
        <v>1238</v>
      </c>
      <c r="D242" s="302">
        <f t="shared" si="50"/>
        <v>16.7895</v>
      </c>
      <c r="E242" s="324">
        <v>2</v>
      </c>
      <c r="F242" s="278">
        <v>713</v>
      </c>
      <c r="G242" s="278">
        <v>399</v>
      </c>
      <c r="H242" s="271">
        <v>1</v>
      </c>
      <c r="I242" s="234">
        <f>IF(C242="PEŁNY",VLOOKUP(Wycena!$C$10,Wycena!$AA$2:$AC$60,3,0),IF(C242="SZUFLADA",VLOOKUP(Wycena!$C$10,Wycena!$AA$63:$AC$121,3,0),0))</f>
        <v>0</v>
      </c>
      <c r="J242" s="337" t="s">
        <v>1244</v>
      </c>
      <c r="K242" s="337"/>
      <c r="L242" s="327"/>
      <c r="M242" s="279"/>
      <c r="N242" s="279"/>
      <c r="O242" s="282"/>
      <c r="P242" s="234">
        <f>IF(J242="PEŁNY",VLOOKUP(Wycena!$C$10,Wycena!$AA$2:$AC$60,3,0),IF(J242="SZUFLADA",VLOOKUP(Wycena!$C$10,Wycena!$AA$63:$AC$121,3,0),0))</f>
        <v>0</v>
      </c>
      <c r="Q242" s="337" t="s">
        <v>1244</v>
      </c>
      <c r="R242" s="282"/>
      <c r="S242" s="330"/>
      <c r="T242" s="271"/>
      <c r="U242" s="271"/>
      <c r="V242" s="271"/>
      <c r="W242" s="234">
        <f>IF(Q242="PEŁNY",VLOOKUP(Wycena!$C$10,Wycena!$AA$2:$AC$60,3,0),IF(Q242="SZUFLADA",VLOOKUP(Wycena!$C$10,Wycena!$AA$63:$AC$121,3,0),0))</f>
        <v>0</v>
      </c>
      <c r="X242" s="239">
        <f>IF(Wycena!$D$6&gt;1,(('Wycena frontów MDF'!D242*'Wycena frontów MDF'!H242)+('Wycena frontów MDF'!K242*'Wycena frontów MDF'!O242)+('Wycena frontów MDF'!R242*'Wycena frontów MDF'!V242)),0)</f>
        <v>16.7895</v>
      </c>
      <c r="Z242" s="230">
        <f t="shared" si="51"/>
        <v>0.28448699999999999</v>
      </c>
      <c r="AA242" s="230">
        <f t="shared" si="52"/>
        <v>0</v>
      </c>
      <c r="AB242" s="230">
        <f t="shared" si="53"/>
        <v>0</v>
      </c>
      <c r="AC242" s="230">
        <f t="shared" si="54"/>
        <v>0</v>
      </c>
      <c r="AD242" s="240">
        <f>IF(Wycena!$C$10="ALASKA z uchwytem",((15*'Wycena frontów MDF'!H242)+(15*'Wycena frontów MDF'!O242)+(15*'Wycena frontów MDF'!V242)),IF(Wycena!$C$10="Kanion z uchwytem",((15*'Wycena frontów MDF'!H242)+(15*'Wycena frontów MDF'!O242)+(15*'Wycena frontów MDF'!V242)),IF(Wycena!$C$10="Sparta z uchwytem",((15*'Wycena frontów MDF'!H242)+(15*'Wycena frontów MDF'!O242)+(15*'Wycena frontów MDF'!V242)),0)))</f>
        <v>0</v>
      </c>
      <c r="AE242" s="241">
        <f>IF(Wycena!$C$10="VEGAS",((50*H242)+(50*O242)+(50*V242)),0)</f>
        <v>0</v>
      </c>
      <c r="AF242" s="230">
        <v>0</v>
      </c>
      <c r="AG242" s="320">
        <f t="shared" si="55"/>
        <v>0</v>
      </c>
      <c r="AH242" s="320">
        <f t="shared" si="56"/>
        <v>0</v>
      </c>
      <c r="AI242" s="320">
        <f t="shared" si="57"/>
        <v>0</v>
      </c>
      <c r="AJ242" s="320">
        <f t="shared" si="58"/>
        <v>0</v>
      </c>
      <c r="AK242" s="320">
        <f t="shared" si="59"/>
        <v>0</v>
      </c>
      <c r="AL242" s="320">
        <f t="shared" si="60"/>
        <v>0</v>
      </c>
      <c r="AM242" s="320">
        <f t="shared" si="61"/>
        <v>0</v>
      </c>
      <c r="AN242" s="320">
        <f t="shared" si="62"/>
        <v>0</v>
      </c>
      <c r="AO242" s="320">
        <f t="shared" si="63"/>
        <v>0</v>
      </c>
      <c r="AS242" s="240">
        <f>IF(Wycena!$D$6=2,(AA242+AB242+AC242+AD242+AE242+AG242+AH242+AI242+AJ242+AK242+AL242+AM242+AN242+AO242),IF(Wycena!$D$6=3,(AA242+AB242+AC242+AD242+AF242+AG242+AH242+AI242+AJ242+AK242+AL242+AM242+AN242+AO242),0))</f>
        <v>0</v>
      </c>
      <c r="AT242" s="240">
        <f t="shared" si="49"/>
        <v>16.7895</v>
      </c>
    </row>
    <row r="243" spans="2:46" ht="15.75" thickBot="1">
      <c r="B243" s="260" t="s">
        <v>932</v>
      </c>
      <c r="C243" s="322" t="s">
        <v>1238</v>
      </c>
      <c r="D243" s="302">
        <f t="shared" si="50"/>
        <v>16.7895</v>
      </c>
      <c r="E243" s="324">
        <v>2</v>
      </c>
      <c r="F243" s="278">
        <v>713</v>
      </c>
      <c r="G243" s="279">
        <v>276</v>
      </c>
      <c r="H243" s="279">
        <v>1</v>
      </c>
      <c r="I243" s="234">
        <f>IF(C243="PEŁNY",VLOOKUP(Wycena!$C$10,Wycena!$AA$2:$AC$60,3,0),IF(C243="SZUFLADA",VLOOKUP(Wycena!$C$10,Wycena!$AA$63:$AC$121,3,0),0))</f>
        <v>0</v>
      </c>
      <c r="J243" s="337" t="s">
        <v>1244</v>
      </c>
      <c r="K243" s="337"/>
      <c r="L243" s="328"/>
      <c r="M243" s="280"/>
      <c r="N243" s="280"/>
      <c r="O243" s="280"/>
      <c r="P243" s="234">
        <f>IF(J243="PEŁNY",VLOOKUP(Wycena!$C$10,Wycena!$AA$2:$AC$60,3,0),IF(J243="SZUFLADA",VLOOKUP(Wycena!$C$10,Wycena!$AA$63:$AC$121,3,0),0))</f>
        <v>0</v>
      </c>
      <c r="Q243" s="337" t="s">
        <v>1244</v>
      </c>
      <c r="R243" s="280"/>
      <c r="S243" s="329"/>
      <c r="T243"/>
      <c r="U243"/>
      <c r="V243"/>
      <c r="W243" s="234">
        <f>IF(Q243="PEŁNY",VLOOKUP(Wycena!$C$10,Wycena!$AA$2:$AC$60,3,0),IF(Q243="SZUFLADA",VLOOKUP(Wycena!$C$10,Wycena!$AA$63:$AC$121,3,0),0))</f>
        <v>0</v>
      </c>
      <c r="X243" s="239">
        <f>IF(Wycena!$D$6&gt;1,(('Wycena frontów MDF'!D243*'Wycena frontów MDF'!H243)+('Wycena frontów MDF'!K243*'Wycena frontów MDF'!O243)+('Wycena frontów MDF'!R243*'Wycena frontów MDF'!V243)),0)</f>
        <v>16.7895</v>
      </c>
      <c r="Z243" s="230">
        <f t="shared" si="51"/>
        <v>0.19678800000000002</v>
      </c>
      <c r="AA243" s="230">
        <f t="shared" si="52"/>
        <v>0</v>
      </c>
      <c r="AB243" s="230">
        <f t="shared" si="53"/>
        <v>0</v>
      </c>
      <c r="AC243" s="230">
        <f t="shared" si="54"/>
        <v>0</v>
      </c>
      <c r="AD243" s="240">
        <f>IF(Wycena!$C$10="ALASKA z uchwytem",((15*'Wycena frontów MDF'!H243)+(15*'Wycena frontów MDF'!O243)+(15*'Wycena frontów MDF'!V243)),IF(Wycena!$C$10="Kanion z uchwytem",((15*'Wycena frontów MDF'!H243)+(15*'Wycena frontów MDF'!O243)+(15*'Wycena frontów MDF'!V243)),IF(Wycena!$C$10="Sparta z uchwytem",((15*'Wycena frontów MDF'!H243)+(15*'Wycena frontów MDF'!O243)+(15*'Wycena frontów MDF'!V243)),0)))</f>
        <v>0</v>
      </c>
      <c r="AE243" s="241">
        <f>IF(Wycena!$C$10="VEGAS",((50*H243)+(50*O243)+(50*V243)),0)</f>
        <v>0</v>
      </c>
      <c r="AF243" s="230">
        <v>0</v>
      </c>
      <c r="AG243" s="320">
        <f t="shared" si="55"/>
        <v>0</v>
      </c>
      <c r="AH243" s="320">
        <f t="shared" si="56"/>
        <v>0</v>
      </c>
      <c r="AI243" s="320">
        <f t="shared" si="57"/>
        <v>0</v>
      </c>
      <c r="AJ243" s="320">
        <f t="shared" si="58"/>
        <v>0</v>
      </c>
      <c r="AK243" s="320">
        <f t="shared" si="59"/>
        <v>0</v>
      </c>
      <c r="AL243" s="320">
        <f t="shared" si="60"/>
        <v>0</v>
      </c>
      <c r="AM243" s="320">
        <f t="shared" si="61"/>
        <v>0</v>
      </c>
      <c r="AN243" s="320">
        <f t="shared" si="62"/>
        <v>0</v>
      </c>
      <c r="AO243" s="320">
        <f t="shared" si="63"/>
        <v>0</v>
      </c>
      <c r="AS243" s="240">
        <f>IF(Wycena!$D$6=2,(AA243+AB243+AC243+AD243+AE243+AG243+AH243+AI243+AJ243+AK243+AL243+AM243+AN243+AO243),IF(Wycena!$D$6=3,(AA243+AB243+AC243+AD243+AF243+AG243+AH243+AI243+AJ243+AK243+AL243+AM243+AN243+AO243),0))</f>
        <v>0</v>
      </c>
      <c r="AT243" s="240">
        <f t="shared" si="49"/>
        <v>16.7895</v>
      </c>
    </row>
    <row r="244" spans="2:46" ht="15.75" thickBot="1">
      <c r="B244" s="260" t="s">
        <v>933</v>
      </c>
      <c r="C244" s="322" t="s">
        <v>1238</v>
      </c>
      <c r="D244" s="302">
        <f t="shared" si="50"/>
        <v>16.7895</v>
      </c>
      <c r="E244" s="324">
        <v>2</v>
      </c>
      <c r="F244" s="278">
        <v>713</v>
      </c>
      <c r="G244" s="279">
        <v>276</v>
      </c>
      <c r="H244" s="279">
        <v>1</v>
      </c>
      <c r="I244" s="234">
        <f>IF(C244="PEŁNY",VLOOKUP(Wycena!$C$10,Wycena!$AA$2:$AC$60,3,0),IF(C244="SZUFLADA",VLOOKUP(Wycena!$C$10,Wycena!$AA$63:$AC$121,3,0),0))</f>
        <v>0</v>
      </c>
      <c r="J244" s="337" t="s">
        <v>1244</v>
      </c>
      <c r="K244" s="337"/>
      <c r="L244" s="328"/>
      <c r="M244" s="280"/>
      <c r="N244" s="280"/>
      <c r="O244" s="280"/>
      <c r="P244" s="234">
        <f>IF(J244="PEŁNY",VLOOKUP(Wycena!$C$10,Wycena!$AA$2:$AC$60,3,0),IF(J244="SZUFLADA",VLOOKUP(Wycena!$C$10,Wycena!$AA$63:$AC$121,3,0),0))</f>
        <v>0</v>
      </c>
      <c r="Q244" s="337" t="s">
        <v>1244</v>
      </c>
      <c r="R244" s="280"/>
      <c r="S244" s="329"/>
      <c r="T244"/>
      <c r="U244"/>
      <c r="V244"/>
      <c r="W244" s="234">
        <f>IF(Q244="PEŁNY",VLOOKUP(Wycena!$C$10,Wycena!$AA$2:$AC$60,3,0),IF(Q244="SZUFLADA",VLOOKUP(Wycena!$C$10,Wycena!$AA$63:$AC$121,3,0),0))</f>
        <v>0</v>
      </c>
      <c r="X244" s="239">
        <f>IF(Wycena!$D$6&gt;1,(('Wycena frontów MDF'!D244*'Wycena frontów MDF'!H244)+('Wycena frontów MDF'!K244*'Wycena frontów MDF'!O244)+('Wycena frontów MDF'!R244*'Wycena frontów MDF'!V244)),0)</f>
        <v>16.7895</v>
      </c>
      <c r="Z244" s="230">
        <f t="shared" si="51"/>
        <v>0.19678800000000002</v>
      </c>
      <c r="AA244" s="230">
        <f t="shared" si="52"/>
        <v>0</v>
      </c>
      <c r="AB244" s="230">
        <f t="shared" si="53"/>
        <v>0</v>
      </c>
      <c r="AC244" s="230">
        <f t="shared" si="54"/>
        <v>0</v>
      </c>
      <c r="AD244" s="240">
        <f>IF(Wycena!$C$10="ALASKA z uchwytem",((15*'Wycena frontów MDF'!H244)+(15*'Wycena frontów MDF'!O244)+(15*'Wycena frontów MDF'!V244)),IF(Wycena!$C$10="Kanion z uchwytem",((15*'Wycena frontów MDF'!H244)+(15*'Wycena frontów MDF'!O244)+(15*'Wycena frontów MDF'!V244)),IF(Wycena!$C$10="Sparta z uchwytem",((15*'Wycena frontów MDF'!H244)+(15*'Wycena frontów MDF'!O244)+(15*'Wycena frontów MDF'!V244)),0)))</f>
        <v>0</v>
      </c>
      <c r="AE244" s="241">
        <f>IF(Wycena!$C$10="VEGAS",((50*H244)+(50*O244)+(50*V244)),0)</f>
        <v>0</v>
      </c>
      <c r="AF244" s="230">
        <v>0</v>
      </c>
      <c r="AG244" s="320">
        <f t="shared" si="55"/>
        <v>0</v>
      </c>
      <c r="AH244" s="320">
        <f t="shared" si="56"/>
        <v>0</v>
      </c>
      <c r="AI244" s="320">
        <f t="shared" si="57"/>
        <v>0</v>
      </c>
      <c r="AJ244" s="320">
        <f t="shared" si="58"/>
        <v>0</v>
      </c>
      <c r="AK244" s="320">
        <f t="shared" si="59"/>
        <v>0</v>
      </c>
      <c r="AL244" s="320">
        <f t="shared" si="60"/>
        <v>0</v>
      </c>
      <c r="AM244" s="320">
        <f t="shared" si="61"/>
        <v>0</v>
      </c>
      <c r="AN244" s="320">
        <f t="shared" si="62"/>
        <v>0</v>
      </c>
      <c r="AO244" s="320">
        <f t="shared" si="63"/>
        <v>0</v>
      </c>
      <c r="AS244" s="240">
        <f>IF(Wycena!$D$6=2,(AA244+AB244+AC244+AD244+AE244+AG244+AH244+AI244+AJ244+AK244+AL244+AM244+AN244+AO244),IF(Wycena!$D$6=3,(AA244+AB244+AC244+AD244+AF244+AG244+AH244+AI244+AJ244+AK244+AL244+AM244+AN244+AO244),0))</f>
        <v>0</v>
      </c>
      <c r="AT244" s="240">
        <f t="shared" si="49"/>
        <v>16.7895</v>
      </c>
    </row>
    <row r="245" spans="2:46" ht="15.75" thickBot="1">
      <c r="B245" s="260" t="s">
        <v>934</v>
      </c>
      <c r="C245" s="337" t="s">
        <v>1244</v>
      </c>
      <c r="D245" s="337"/>
      <c r="E245" s="327"/>
      <c r="F245" s="279"/>
      <c r="G245" s="279"/>
      <c r="H245" s="279"/>
      <c r="I245" s="234">
        <f>IF(C245="PEŁNY",VLOOKUP(Wycena!$C$10,Wycena!$AA$2:$AC$60,3,0),IF(C245="SZUFLADA",VLOOKUP(Wycena!$C$10,Wycena!$AA$63:$AC$121,3,0),0))</f>
        <v>0</v>
      </c>
      <c r="J245" s="337" t="s">
        <v>1244</v>
      </c>
      <c r="K245" s="337"/>
      <c r="L245" s="328"/>
      <c r="M245"/>
      <c r="N245"/>
      <c r="O245"/>
      <c r="P245" s="234">
        <f>IF(J245="PEŁNY",VLOOKUP(Wycena!$C$10,Wycena!$AA$2:$AC$60,3,0),IF(J245="SZUFLADA",VLOOKUP(Wycena!$C$10,Wycena!$AA$63:$AC$121,3,0),0))</f>
        <v>0</v>
      </c>
      <c r="Q245" s="337" t="s">
        <v>1244</v>
      </c>
      <c r="R245" s="280"/>
      <c r="S245" s="329"/>
      <c r="T245"/>
      <c r="U245"/>
      <c r="V245"/>
      <c r="W245" s="234">
        <f>IF(Q245="PEŁNY",VLOOKUP(Wycena!$C$10,Wycena!$AA$2:$AC$60,3,0),IF(Q245="SZUFLADA",VLOOKUP(Wycena!$C$10,Wycena!$AA$63:$AC$121,3,0),0))</f>
        <v>0</v>
      </c>
      <c r="X245" s="239">
        <f>IF(Wycena!$D$6&gt;1,(('Wycena frontów MDF'!D245*'Wycena frontów MDF'!H245)+('Wycena frontów MDF'!K245*'Wycena frontów MDF'!O245)+('Wycena frontów MDF'!R245*'Wycena frontów MDF'!V245)),0)</f>
        <v>0</v>
      </c>
      <c r="Z245" s="230">
        <f t="shared" si="51"/>
        <v>0</v>
      </c>
      <c r="AA245" s="230">
        <f t="shared" si="52"/>
        <v>0</v>
      </c>
      <c r="AB245" s="230">
        <f t="shared" si="53"/>
        <v>0</v>
      </c>
      <c r="AC245" s="230">
        <f t="shared" si="54"/>
        <v>0</v>
      </c>
      <c r="AD245" s="240">
        <f>IF(Wycena!$C$10="ALASKA z uchwytem",((15*'Wycena frontów MDF'!H245)+(15*'Wycena frontów MDF'!O245)+(15*'Wycena frontów MDF'!V245)),IF(Wycena!$C$10="Kanion z uchwytem",((15*'Wycena frontów MDF'!H245)+(15*'Wycena frontów MDF'!O245)+(15*'Wycena frontów MDF'!V245)),IF(Wycena!$C$10="Sparta z uchwytem",((15*'Wycena frontów MDF'!H245)+(15*'Wycena frontów MDF'!O245)+(15*'Wycena frontów MDF'!V245)),0)))</f>
        <v>0</v>
      </c>
      <c r="AE245" s="241">
        <f>IF(Wycena!$C$10="VEGAS",((50*H245)+(50*O245)+(50*V245)),0)</f>
        <v>0</v>
      </c>
      <c r="AF245" s="230">
        <v>0</v>
      </c>
      <c r="AG245" s="320">
        <f t="shared" si="55"/>
        <v>0</v>
      </c>
      <c r="AH245" s="320">
        <f t="shared" si="56"/>
        <v>0</v>
      </c>
      <c r="AI245" s="320">
        <f t="shared" si="57"/>
        <v>0</v>
      </c>
      <c r="AJ245" s="320">
        <f t="shared" si="58"/>
        <v>0</v>
      </c>
      <c r="AK245" s="320">
        <f t="shared" si="59"/>
        <v>0</v>
      </c>
      <c r="AL245" s="320">
        <f t="shared" si="60"/>
        <v>0</v>
      </c>
      <c r="AM245" s="320">
        <f t="shared" si="61"/>
        <v>0</v>
      </c>
      <c r="AN245" s="320">
        <f t="shared" si="62"/>
        <v>0</v>
      </c>
      <c r="AO245" s="320">
        <f t="shared" si="63"/>
        <v>0</v>
      </c>
      <c r="AS245" s="240">
        <f>IF(Wycena!$D$6=2,(AA245+AB245+AC245+AD245+AE245+AG245+AH245+AI245+AJ245+AK245+AL245+AM245+AN245+AO245),IF(Wycena!$D$6=3,(AA245+AB245+AC245+AD245+AF245+AG245+AH245+AI245+AJ245+AK245+AL245+AM245+AN245+AO245),0))</f>
        <v>0</v>
      </c>
      <c r="AT245" s="240">
        <f t="shared" si="49"/>
        <v>0</v>
      </c>
    </row>
    <row r="246" spans="2:46" ht="15.75" thickBot="1">
      <c r="B246" s="260" t="s">
        <v>935</v>
      </c>
      <c r="C246" s="337" t="s">
        <v>1244</v>
      </c>
      <c r="D246" s="337"/>
      <c r="E246" s="327"/>
      <c r="F246" s="279"/>
      <c r="G246" s="279"/>
      <c r="H246" s="283"/>
      <c r="I246" s="234">
        <f>IF(C246="PEŁNY",VLOOKUP(Wycena!$C$10,Wycena!$AA$2:$AC$60,3,0),IF(C246="SZUFLADA",VLOOKUP(Wycena!$C$10,Wycena!$AA$63:$AC$121,3,0),0))</f>
        <v>0</v>
      </c>
      <c r="J246" s="337" t="s">
        <v>1244</v>
      </c>
      <c r="K246" s="337"/>
      <c r="L246" s="328"/>
      <c r="M246"/>
      <c r="N246"/>
      <c r="O246"/>
      <c r="P246" s="234">
        <f>IF(J246="PEŁNY",VLOOKUP(Wycena!$C$10,Wycena!$AA$2:$AC$60,3,0),IF(J246="SZUFLADA",VLOOKUP(Wycena!$C$10,Wycena!$AA$63:$AC$121,3,0),0))</f>
        <v>0</v>
      </c>
      <c r="Q246" s="337" t="s">
        <v>1244</v>
      </c>
      <c r="R246" s="280"/>
      <c r="S246" s="329"/>
      <c r="T246"/>
      <c r="U246"/>
      <c r="V246"/>
      <c r="W246" s="234">
        <f>IF(Q246="PEŁNY",VLOOKUP(Wycena!$C$10,Wycena!$AA$2:$AC$60,3,0),IF(Q246="SZUFLADA",VLOOKUP(Wycena!$C$10,Wycena!$AA$63:$AC$121,3,0),0))</f>
        <v>0</v>
      </c>
      <c r="X246" s="239">
        <f>IF(Wycena!$D$6&gt;1,(('Wycena frontów MDF'!D246*'Wycena frontów MDF'!H246)+('Wycena frontów MDF'!K246*'Wycena frontów MDF'!O246)+('Wycena frontów MDF'!R246*'Wycena frontów MDF'!V246)),0)</f>
        <v>0</v>
      </c>
      <c r="Z246" s="230">
        <f t="shared" si="51"/>
        <v>0</v>
      </c>
      <c r="AA246" s="230">
        <f t="shared" si="52"/>
        <v>0</v>
      </c>
      <c r="AB246" s="230">
        <f t="shared" si="53"/>
        <v>0</v>
      </c>
      <c r="AC246" s="230">
        <f t="shared" si="54"/>
        <v>0</v>
      </c>
      <c r="AD246" s="240">
        <f>IF(Wycena!$C$10="ALASKA z uchwytem",((15*'Wycena frontów MDF'!H246)+(15*'Wycena frontów MDF'!O246)+(15*'Wycena frontów MDF'!V246)),IF(Wycena!$C$10="Kanion z uchwytem",((15*'Wycena frontów MDF'!H246)+(15*'Wycena frontów MDF'!O246)+(15*'Wycena frontów MDF'!V246)),IF(Wycena!$C$10="Sparta z uchwytem",((15*'Wycena frontów MDF'!H246)+(15*'Wycena frontów MDF'!O246)+(15*'Wycena frontów MDF'!V246)),0)))</f>
        <v>0</v>
      </c>
      <c r="AE246" s="241">
        <f>IF(Wycena!$C$10="VEGAS",((50*H246)+(50*O246)+(50*V246)),0)</f>
        <v>0</v>
      </c>
      <c r="AF246" s="230">
        <v>0</v>
      </c>
      <c r="AG246" s="320">
        <f t="shared" si="55"/>
        <v>0</v>
      </c>
      <c r="AH246" s="320">
        <f t="shared" si="56"/>
        <v>0</v>
      </c>
      <c r="AI246" s="320">
        <f t="shared" si="57"/>
        <v>0</v>
      </c>
      <c r="AJ246" s="320">
        <f t="shared" si="58"/>
        <v>0</v>
      </c>
      <c r="AK246" s="320">
        <f t="shared" si="59"/>
        <v>0</v>
      </c>
      <c r="AL246" s="320">
        <f t="shared" si="60"/>
        <v>0</v>
      </c>
      <c r="AM246" s="320">
        <f t="shared" si="61"/>
        <v>0</v>
      </c>
      <c r="AN246" s="320">
        <f t="shared" si="62"/>
        <v>0</v>
      </c>
      <c r="AO246" s="320">
        <f t="shared" si="63"/>
        <v>0</v>
      </c>
      <c r="AS246" s="240">
        <f>IF(Wycena!$D$6=2,(AA246+AB246+AC246+AD246+AE246+AG246+AH246+AI246+AJ246+AK246+AL246+AM246+AN246+AO246),IF(Wycena!$D$6=3,(AA246+AB246+AC246+AD246+AF246+AG246+AH246+AI246+AJ246+AK246+AL246+AM246+AN246+AO246),0))</f>
        <v>0</v>
      </c>
      <c r="AT246" s="240">
        <f t="shared" si="49"/>
        <v>0</v>
      </c>
    </row>
    <row r="247" spans="2:46" ht="15.75" thickBot="1">
      <c r="B247" s="250" t="s">
        <v>184</v>
      </c>
      <c r="C247" s="322" t="s">
        <v>1238</v>
      </c>
      <c r="D247" s="302">
        <f t="shared" si="50"/>
        <v>25.184249999999999</v>
      </c>
      <c r="E247" s="324">
        <v>3</v>
      </c>
      <c r="F247" s="279">
        <v>1060</v>
      </c>
      <c r="G247" s="279">
        <v>296</v>
      </c>
      <c r="H247" s="284">
        <v>1</v>
      </c>
      <c r="I247" s="234">
        <f>IF(C247="PEŁNY",VLOOKUP(Wycena!$C$10,Wycena!$AA$2:$AC$60,3,0),IF(C247="SZUFLADA",VLOOKUP(Wycena!$C$10,Wycena!$AA$63:$AC$121,3,0),0))</f>
        <v>0</v>
      </c>
      <c r="J247" s="323" t="s">
        <v>1239</v>
      </c>
      <c r="K247" s="336">
        <f t="shared" si="64"/>
        <v>19.187999999999999</v>
      </c>
      <c r="L247" s="325">
        <v>1</v>
      </c>
      <c r="M247" s="284">
        <v>140</v>
      </c>
      <c r="N247" s="284">
        <v>296</v>
      </c>
      <c r="O247" s="225">
        <v>1</v>
      </c>
      <c r="P247" s="234">
        <f>IF(J247="PEŁNY",VLOOKUP(Wycena!$C$10,Wycena!$AA$2:$AC$60,3,0),IF(J247="SZUFLADA",VLOOKUP(Wycena!$C$10,Wycena!$AA$63:$AC$121,3,0),0))</f>
        <v>0</v>
      </c>
      <c r="Q247" s="337" t="s">
        <v>1244</v>
      </c>
      <c r="R247" s="169"/>
      <c r="S247" s="327"/>
      <c r="T247" s="1"/>
      <c r="U247" s="1"/>
      <c r="V247" s="1"/>
      <c r="W247" s="234">
        <f>IF(Q247="PEŁNY",VLOOKUP(Wycena!$C$10,Wycena!$AA$2:$AC$60,3,0),IF(Q247="SZUFLADA",VLOOKUP(Wycena!$C$10,Wycena!$AA$63:$AC$121,3,0),0))</f>
        <v>0</v>
      </c>
      <c r="X247" s="239">
        <f>IF(Wycena!$D$6&gt;1,(('Wycena frontów MDF'!D247*'Wycena frontów MDF'!H247)+('Wycena frontów MDF'!K247*'Wycena frontów MDF'!O247)+('Wycena frontów MDF'!R247*'Wycena frontów MDF'!V247)),0)</f>
        <v>44.372249999999994</v>
      </c>
      <c r="Z247" s="230">
        <f t="shared" si="51"/>
        <v>0.35519999999999996</v>
      </c>
      <c r="AA247" s="230">
        <f t="shared" si="52"/>
        <v>0</v>
      </c>
      <c r="AB247" s="230">
        <f t="shared" si="53"/>
        <v>0</v>
      </c>
      <c r="AC247" s="230">
        <f t="shared" si="54"/>
        <v>0</v>
      </c>
      <c r="AD247" s="240">
        <f>IF(Wycena!$C$10="ALASKA z uchwytem",((15*'Wycena frontów MDF'!H247)+(15*'Wycena frontów MDF'!O247)+(15*'Wycena frontów MDF'!V247)),IF(Wycena!$C$10="Kanion z uchwytem",((15*'Wycena frontów MDF'!H247)+(15*'Wycena frontów MDF'!O247)+(15*'Wycena frontów MDF'!V247)),IF(Wycena!$C$10="Sparta z uchwytem",((15*'Wycena frontów MDF'!H247)+(15*'Wycena frontów MDF'!O247)+(15*'Wycena frontów MDF'!V247)),0)))</f>
        <v>0</v>
      </c>
      <c r="AE247" s="241">
        <f>IF(Wycena!$C$10="VEGAS",((50*H247)+(50*O247)+(50*V247)),0)</f>
        <v>0</v>
      </c>
      <c r="AF247" s="230">
        <v>0</v>
      </c>
      <c r="AG247" s="320">
        <f t="shared" si="55"/>
        <v>0</v>
      </c>
      <c r="AH247" s="320">
        <f t="shared" si="56"/>
        <v>0</v>
      </c>
      <c r="AI247" s="320">
        <f t="shared" si="57"/>
        <v>0</v>
      </c>
      <c r="AJ247" s="320">
        <f t="shared" si="58"/>
        <v>0</v>
      </c>
      <c r="AK247" s="320">
        <f t="shared" si="59"/>
        <v>0</v>
      </c>
      <c r="AL247" s="320">
        <f t="shared" si="60"/>
        <v>0</v>
      </c>
      <c r="AM247" s="320">
        <f t="shared" si="61"/>
        <v>0</v>
      </c>
      <c r="AN247" s="320">
        <f t="shared" si="62"/>
        <v>0</v>
      </c>
      <c r="AO247" s="320">
        <f t="shared" si="63"/>
        <v>0</v>
      </c>
      <c r="AS247" s="240">
        <f>IF(Wycena!$D$6=2,(AA247+AB247+AC247+AD247+AE247+AG247+AH247+AI247+AJ247+AK247+AL247+AM247+AN247+AO247),IF(Wycena!$D$6=3,(AA247+AB247+AC247+AD247+AF247+AG247+AH247+AI247+AJ247+AK247+AL247+AM247+AN247+AO247),0))</f>
        <v>0</v>
      </c>
      <c r="AT247" s="240">
        <f t="shared" si="49"/>
        <v>44.372249999999994</v>
      </c>
    </row>
    <row r="248" spans="2:46" ht="15.75" thickBot="1">
      <c r="B248" s="243" t="s">
        <v>185</v>
      </c>
      <c r="C248" s="322" t="s">
        <v>1238</v>
      </c>
      <c r="D248" s="302">
        <f t="shared" si="50"/>
        <v>25.184249999999999</v>
      </c>
      <c r="E248" s="324">
        <v>3</v>
      </c>
      <c r="F248" s="279">
        <v>1060</v>
      </c>
      <c r="G248" s="278">
        <v>396</v>
      </c>
      <c r="H248" s="225">
        <v>1</v>
      </c>
      <c r="I248" s="234">
        <f>IF(C248="PEŁNY",VLOOKUP(Wycena!$C$10,Wycena!$AA$2:$AC$60,3,0),IF(C248="SZUFLADA",VLOOKUP(Wycena!$C$10,Wycena!$AA$63:$AC$121,3,0),0))</f>
        <v>0</v>
      </c>
      <c r="J248" s="323" t="s">
        <v>1239</v>
      </c>
      <c r="K248" s="336">
        <f t="shared" si="64"/>
        <v>19.187999999999999</v>
      </c>
      <c r="L248" s="325">
        <v>1</v>
      </c>
      <c r="M248" s="284">
        <v>140</v>
      </c>
      <c r="N248" s="284">
        <v>396</v>
      </c>
      <c r="O248" s="225">
        <v>1</v>
      </c>
      <c r="P248" s="234">
        <f>IF(J248="PEŁNY",VLOOKUP(Wycena!$C$10,Wycena!$AA$2:$AC$60,3,0),IF(J248="SZUFLADA",VLOOKUP(Wycena!$C$10,Wycena!$AA$63:$AC$121,3,0),0))</f>
        <v>0</v>
      </c>
      <c r="Q248" s="337" t="s">
        <v>1244</v>
      </c>
      <c r="R248" s="169"/>
      <c r="S248" s="327"/>
      <c r="T248" s="1"/>
      <c r="U248" s="1"/>
      <c r="V248" s="1"/>
      <c r="W248" s="234">
        <f>IF(Q248="PEŁNY",VLOOKUP(Wycena!$C$10,Wycena!$AA$2:$AC$60,3,0),IF(Q248="SZUFLADA",VLOOKUP(Wycena!$C$10,Wycena!$AA$63:$AC$121,3,0),0))</f>
        <v>0</v>
      </c>
      <c r="X248" s="239">
        <f>IF(Wycena!$D$6&gt;1,(('Wycena frontów MDF'!D248*'Wycena frontów MDF'!H248)+('Wycena frontów MDF'!K248*'Wycena frontów MDF'!O248)+('Wycena frontów MDF'!R248*'Wycena frontów MDF'!V248)),0)</f>
        <v>44.372249999999994</v>
      </c>
      <c r="Z248" s="230">
        <f t="shared" si="51"/>
        <v>0.47520000000000001</v>
      </c>
      <c r="AA248" s="230">
        <f t="shared" si="52"/>
        <v>0</v>
      </c>
      <c r="AB248" s="230">
        <f t="shared" si="53"/>
        <v>0</v>
      </c>
      <c r="AC248" s="230">
        <f t="shared" si="54"/>
        <v>0</v>
      </c>
      <c r="AD248" s="240">
        <f>IF(Wycena!$C$10="ALASKA z uchwytem",((15*'Wycena frontów MDF'!H248)+(15*'Wycena frontów MDF'!O248)+(15*'Wycena frontów MDF'!V248)),IF(Wycena!$C$10="Kanion z uchwytem",((15*'Wycena frontów MDF'!H248)+(15*'Wycena frontów MDF'!O248)+(15*'Wycena frontów MDF'!V248)),IF(Wycena!$C$10="Sparta z uchwytem",((15*'Wycena frontów MDF'!H248)+(15*'Wycena frontów MDF'!O248)+(15*'Wycena frontów MDF'!V248)),0)))</f>
        <v>0</v>
      </c>
      <c r="AE248" s="241">
        <f>IF(Wycena!$C$10="VEGAS",((50*H248)+(50*O248)+(50*V248)),0)</f>
        <v>0</v>
      </c>
      <c r="AF248" s="230">
        <v>0</v>
      </c>
      <c r="AG248" s="320">
        <f t="shared" si="55"/>
        <v>0</v>
      </c>
      <c r="AH248" s="320">
        <f t="shared" si="56"/>
        <v>0</v>
      </c>
      <c r="AI248" s="320">
        <f t="shared" si="57"/>
        <v>0</v>
      </c>
      <c r="AJ248" s="320">
        <f t="shared" si="58"/>
        <v>0</v>
      </c>
      <c r="AK248" s="320">
        <f t="shared" si="59"/>
        <v>0</v>
      </c>
      <c r="AL248" s="320">
        <f t="shared" si="60"/>
        <v>0</v>
      </c>
      <c r="AM248" s="320">
        <f t="shared" si="61"/>
        <v>0</v>
      </c>
      <c r="AN248" s="320">
        <f t="shared" si="62"/>
        <v>0</v>
      </c>
      <c r="AO248" s="320">
        <f t="shared" si="63"/>
        <v>0</v>
      </c>
      <c r="AS248" s="240">
        <f>IF(Wycena!$D$6=2,(AA248+AB248+AC248+AD248+AE248+AG248+AH248+AI248+AJ248+AK248+AL248+AM248+AN248+AO248),IF(Wycena!$D$6=3,(AA248+AB248+AC248+AD248+AF248+AG248+AH248+AI248+AJ248+AK248+AL248+AM248+AN248+AO248),0))</f>
        <v>0</v>
      </c>
      <c r="AT248" s="240">
        <f t="shared" si="49"/>
        <v>44.372249999999994</v>
      </c>
    </row>
    <row r="249" spans="2:46" ht="15.75" thickBot="1">
      <c r="B249" s="243" t="s">
        <v>186</v>
      </c>
      <c r="C249" s="322" t="s">
        <v>1238</v>
      </c>
      <c r="D249" s="302">
        <f t="shared" si="50"/>
        <v>25.184249999999999</v>
      </c>
      <c r="E249" s="324">
        <v>3</v>
      </c>
      <c r="F249" s="279">
        <v>1060</v>
      </c>
      <c r="G249" s="278">
        <v>446</v>
      </c>
      <c r="H249" s="225">
        <v>1</v>
      </c>
      <c r="I249" s="234">
        <f>IF(C249="PEŁNY",VLOOKUP(Wycena!$C$10,Wycena!$AA$2:$AC$60,3,0),IF(C249="SZUFLADA",VLOOKUP(Wycena!$C$10,Wycena!$AA$63:$AC$121,3,0),0))</f>
        <v>0</v>
      </c>
      <c r="J249" s="323" t="s">
        <v>1239</v>
      </c>
      <c r="K249" s="336">
        <f t="shared" si="64"/>
        <v>19.187999999999999</v>
      </c>
      <c r="L249" s="325">
        <v>1</v>
      </c>
      <c r="M249" s="284">
        <v>140</v>
      </c>
      <c r="N249" s="284">
        <v>446</v>
      </c>
      <c r="O249" s="225">
        <v>1</v>
      </c>
      <c r="P249" s="234">
        <f>IF(J249="PEŁNY",VLOOKUP(Wycena!$C$10,Wycena!$AA$2:$AC$60,3,0),IF(J249="SZUFLADA",VLOOKUP(Wycena!$C$10,Wycena!$AA$63:$AC$121,3,0),0))</f>
        <v>0</v>
      </c>
      <c r="Q249" s="337" t="s">
        <v>1244</v>
      </c>
      <c r="R249" s="169"/>
      <c r="S249" s="327"/>
      <c r="T249" s="1"/>
      <c r="U249" s="1"/>
      <c r="V249" s="1"/>
      <c r="W249" s="234">
        <f>IF(Q249="PEŁNY",VLOOKUP(Wycena!$C$10,Wycena!$AA$2:$AC$60,3,0),IF(Q249="SZUFLADA",VLOOKUP(Wycena!$C$10,Wycena!$AA$63:$AC$121,3,0),0))</f>
        <v>0</v>
      </c>
      <c r="X249" s="239">
        <f>IF(Wycena!$D$6&gt;1,(('Wycena frontów MDF'!D249*'Wycena frontów MDF'!H249)+('Wycena frontów MDF'!K249*'Wycena frontów MDF'!O249)+('Wycena frontów MDF'!R249*'Wycena frontów MDF'!V249)),0)</f>
        <v>44.372249999999994</v>
      </c>
      <c r="Z249" s="230">
        <f t="shared" si="51"/>
        <v>0.53520000000000001</v>
      </c>
      <c r="AA249" s="230">
        <f t="shared" si="52"/>
        <v>0</v>
      </c>
      <c r="AB249" s="230">
        <f t="shared" si="53"/>
        <v>0</v>
      </c>
      <c r="AC249" s="230">
        <f t="shared" si="54"/>
        <v>0</v>
      </c>
      <c r="AD249" s="240">
        <f>IF(Wycena!$C$10="ALASKA z uchwytem",((15*'Wycena frontów MDF'!H249)+(15*'Wycena frontów MDF'!O249)+(15*'Wycena frontów MDF'!V249)),IF(Wycena!$C$10="Kanion z uchwytem",((15*'Wycena frontów MDF'!H249)+(15*'Wycena frontów MDF'!O249)+(15*'Wycena frontów MDF'!V249)),IF(Wycena!$C$10="Sparta z uchwytem",((15*'Wycena frontów MDF'!H249)+(15*'Wycena frontów MDF'!O249)+(15*'Wycena frontów MDF'!V249)),0)))</f>
        <v>0</v>
      </c>
      <c r="AE249" s="241">
        <f>IF(Wycena!$C$10="VEGAS",((50*H249)+(50*O249)+(50*V249)),0)</f>
        <v>0</v>
      </c>
      <c r="AF249" s="230">
        <v>0</v>
      </c>
      <c r="AG249" s="320">
        <f t="shared" si="55"/>
        <v>0</v>
      </c>
      <c r="AH249" s="320">
        <f t="shared" si="56"/>
        <v>0</v>
      </c>
      <c r="AI249" s="320">
        <f t="shared" si="57"/>
        <v>0</v>
      </c>
      <c r="AJ249" s="320">
        <f t="shared" si="58"/>
        <v>0</v>
      </c>
      <c r="AK249" s="320">
        <f t="shared" si="59"/>
        <v>0</v>
      </c>
      <c r="AL249" s="320">
        <f t="shared" si="60"/>
        <v>0</v>
      </c>
      <c r="AM249" s="320">
        <f t="shared" si="61"/>
        <v>0</v>
      </c>
      <c r="AN249" s="320">
        <f t="shared" si="62"/>
        <v>0</v>
      </c>
      <c r="AO249" s="320">
        <f t="shared" si="63"/>
        <v>0</v>
      </c>
      <c r="AS249" s="240">
        <f>IF(Wycena!$D$6=2,(AA249+AB249+AC249+AD249+AE249+AG249+AH249+AI249+AJ249+AK249+AL249+AM249+AN249+AO249),IF(Wycena!$D$6=3,(AA249+AB249+AC249+AD249+AF249+AG249+AH249+AI249+AJ249+AK249+AL249+AM249+AN249+AO249),0))</f>
        <v>0</v>
      </c>
      <c r="AT249" s="240">
        <f t="shared" si="49"/>
        <v>44.372249999999994</v>
      </c>
    </row>
    <row r="250" spans="2:46" ht="15.75" thickBot="1">
      <c r="B250" s="243" t="s">
        <v>187</v>
      </c>
      <c r="C250" s="322" t="s">
        <v>1238</v>
      </c>
      <c r="D250" s="302">
        <f t="shared" si="50"/>
        <v>25.184249999999999</v>
      </c>
      <c r="E250" s="324">
        <v>3</v>
      </c>
      <c r="F250" s="279">
        <v>1060</v>
      </c>
      <c r="G250" s="278">
        <v>496</v>
      </c>
      <c r="H250" s="225">
        <v>1</v>
      </c>
      <c r="I250" s="234">
        <f>IF(C250="PEŁNY",VLOOKUP(Wycena!$C$10,Wycena!$AA$2:$AC$60,3,0),IF(C250="SZUFLADA",VLOOKUP(Wycena!$C$10,Wycena!$AA$63:$AC$121,3,0),0))</f>
        <v>0</v>
      </c>
      <c r="J250" s="323" t="s">
        <v>1239</v>
      </c>
      <c r="K250" s="336">
        <f t="shared" si="64"/>
        <v>19.187999999999999</v>
      </c>
      <c r="L250" s="325">
        <v>1</v>
      </c>
      <c r="M250" s="284">
        <v>140</v>
      </c>
      <c r="N250" s="284">
        <v>496</v>
      </c>
      <c r="O250" s="225">
        <v>1</v>
      </c>
      <c r="P250" s="234">
        <f>IF(J250="PEŁNY",VLOOKUP(Wycena!$C$10,Wycena!$AA$2:$AC$60,3,0),IF(J250="SZUFLADA",VLOOKUP(Wycena!$C$10,Wycena!$AA$63:$AC$121,3,0),0))</f>
        <v>0</v>
      </c>
      <c r="Q250" s="337" t="s">
        <v>1244</v>
      </c>
      <c r="R250" s="169"/>
      <c r="S250" s="327"/>
      <c r="T250" s="1"/>
      <c r="U250" s="1"/>
      <c r="V250" s="1"/>
      <c r="W250" s="234">
        <f>IF(Q250="PEŁNY",VLOOKUP(Wycena!$C$10,Wycena!$AA$2:$AC$60,3,0),IF(Q250="SZUFLADA",VLOOKUP(Wycena!$C$10,Wycena!$AA$63:$AC$121,3,0),0))</f>
        <v>0</v>
      </c>
      <c r="X250" s="239">
        <f>IF(Wycena!$D$6&gt;1,(('Wycena frontów MDF'!D250*'Wycena frontów MDF'!H250)+('Wycena frontów MDF'!K250*'Wycena frontów MDF'!O250)+('Wycena frontów MDF'!R250*'Wycena frontów MDF'!V250)),0)</f>
        <v>44.372249999999994</v>
      </c>
      <c r="Z250" s="230">
        <f t="shared" si="51"/>
        <v>0.59519999999999995</v>
      </c>
      <c r="AA250" s="230">
        <f t="shared" si="52"/>
        <v>0</v>
      </c>
      <c r="AB250" s="230">
        <f t="shared" si="53"/>
        <v>0</v>
      </c>
      <c r="AC250" s="230">
        <f t="shared" si="54"/>
        <v>0</v>
      </c>
      <c r="AD250" s="240">
        <f>IF(Wycena!$C$10="ALASKA z uchwytem",((15*'Wycena frontów MDF'!H250)+(15*'Wycena frontów MDF'!O250)+(15*'Wycena frontów MDF'!V250)),IF(Wycena!$C$10="Kanion z uchwytem",((15*'Wycena frontów MDF'!H250)+(15*'Wycena frontów MDF'!O250)+(15*'Wycena frontów MDF'!V250)),IF(Wycena!$C$10="Sparta z uchwytem",((15*'Wycena frontów MDF'!H250)+(15*'Wycena frontów MDF'!O250)+(15*'Wycena frontów MDF'!V250)),0)))</f>
        <v>0</v>
      </c>
      <c r="AE250" s="241">
        <f>IF(Wycena!$C$10="VEGAS",((50*H250)+(50*O250)+(50*V250)),0)</f>
        <v>0</v>
      </c>
      <c r="AF250" s="230">
        <v>0</v>
      </c>
      <c r="AG250" s="320">
        <f t="shared" si="55"/>
        <v>0</v>
      </c>
      <c r="AH250" s="320">
        <f t="shared" si="56"/>
        <v>0</v>
      </c>
      <c r="AI250" s="320">
        <f t="shared" si="57"/>
        <v>0</v>
      </c>
      <c r="AJ250" s="320">
        <f t="shared" si="58"/>
        <v>0</v>
      </c>
      <c r="AK250" s="320">
        <f t="shared" si="59"/>
        <v>0</v>
      </c>
      <c r="AL250" s="320">
        <f t="shared" si="60"/>
        <v>0</v>
      </c>
      <c r="AM250" s="320">
        <f t="shared" si="61"/>
        <v>0</v>
      </c>
      <c r="AN250" s="320">
        <f t="shared" si="62"/>
        <v>0</v>
      </c>
      <c r="AO250" s="320">
        <f t="shared" si="63"/>
        <v>0</v>
      </c>
      <c r="AS250" s="240">
        <f>IF(Wycena!$D$6=2,(AA250+AB250+AC250+AD250+AE250+AG250+AH250+AI250+AJ250+AK250+AL250+AM250+AN250+AO250),IF(Wycena!$D$6=3,(AA250+AB250+AC250+AD250+AF250+AG250+AH250+AI250+AJ250+AK250+AL250+AM250+AN250+AO250),0))</f>
        <v>0</v>
      </c>
      <c r="AT250" s="240">
        <f t="shared" si="49"/>
        <v>44.372249999999994</v>
      </c>
    </row>
    <row r="251" spans="2:46" ht="15.75" thickBot="1">
      <c r="B251" s="243" t="s">
        <v>188</v>
      </c>
      <c r="C251" s="322" t="s">
        <v>1238</v>
      </c>
      <c r="D251" s="302">
        <f t="shared" si="50"/>
        <v>25.184249999999999</v>
      </c>
      <c r="E251" s="324">
        <v>3</v>
      </c>
      <c r="F251" s="279">
        <v>1060</v>
      </c>
      <c r="G251" s="278">
        <v>596</v>
      </c>
      <c r="H251" s="225">
        <v>1</v>
      </c>
      <c r="I251" s="234">
        <f>IF(C251="PEŁNY",VLOOKUP(Wycena!$C$10,Wycena!$AA$2:$AC$60,3,0),IF(C251="SZUFLADA",VLOOKUP(Wycena!$C$10,Wycena!$AA$63:$AC$121,3,0),0))</f>
        <v>0</v>
      </c>
      <c r="J251" s="323" t="s">
        <v>1239</v>
      </c>
      <c r="K251" s="336">
        <f t="shared" si="64"/>
        <v>19.187999999999999</v>
      </c>
      <c r="L251" s="325">
        <v>1</v>
      </c>
      <c r="M251" s="284">
        <v>140</v>
      </c>
      <c r="N251" s="284">
        <v>596</v>
      </c>
      <c r="O251" s="225">
        <v>1</v>
      </c>
      <c r="P251" s="234">
        <f>IF(J251="PEŁNY",VLOOKUP(Wycena!$C$10,Wycena!$AA$2:$AC$60,3,0),IF(J251="SZUFLADA",VLOOKUP(Wycena!$C$10,Wycena!$AA$63:$AC$121,3,0),0))</f>
        <v>0</v>
      </c>
      <c r="Q251" s="337" t="s">
        <v>1244</v>
      </c>
      <c r="R251" s="169"/>
      <c r="S251" s="327"/>
      <c r="T251" s="1"/>
      <c r="U251" s="1"/>
      <c r="V251" s="1"/>
      <c r="W251" s="234">
        <f>IF(Q251="PEŁNY",VLOOKUP(Wycena!$C$10,Wycena!$AA$2:$AC$60,3,0),IF(Q251="SZUFLADA",VLOOKUP(Wycena!$C$10,Wycena!$AA$63:$AC$121,3,0),0))</f>
        <v>0</v>
      </c>
      <c r="X251" s="239">
        <f>IF(Wycena!$D$6&gt;1,(('Wycena frontów MDF'!D251*'Wycena frontów MDF'!H251)+('Wycena frontów MDF'!K251*'Wycena frontów MDF'!O251)+('Wycena frontów MDF'!R251*'Wycena frontów MDF'!V251)),0)</f>
        <v>44.372249999999994</v>
      </c>
      <c r="Z251" s="230">
        <f t="shared" si="51"/>
        <v>0.71519999999999995</v>
      </c>
      <c r="AA251" s="230">
        <f t="shared" si="52"/>
        <v>0</v>
      </c>
      <c r="AB251" s="230">
        <f t="shared" si="53"/>
        <v>0</v>
      </c>
      <c r="AC251" s="230">
        <f t="shared" si="54"/>
        <v>0</v>
      </c>
      <c r="AD251" s="240">
        <f>IF(Wycena!$C$10="ALASKA z uchwytem",((15*'Wycena frontów MDF'!H251)+(15*'Wycena frontów MDF'!O251)+(15*'Wycena frontów MDF'!V251)),IF(Wycena!$C$10="Kanion z uchwytem",((15*'Wycena frontów MDF'!H251)+(15*'Wycena frontów MDF'!O251)+(15*'Wycena frontów MDF'!V251)),IF(Wycena!$C$10="Sparta z uchwytem",((15*'Wycena frontów MDF'!H251)+(15*'Wycena frontów MDF'!O251)+(15*'Wycena frontów MDF'!V251)),0)))</f>
        <v>0</v>
      </c>
      <c r="AE251" s="241">
        <f>IF(Wycena!$C$10="VEGAS",((50*H251)+(50*O251)+(50*V251)),0)</f>
        <v>0</v>
      </c>
      <c r="AF251" s="230">
        <v>0</v>
      </c>
      <c r="AG251" s="320">
        <f t="shared" si="55"/>
        <v>0</v>
      </c>
      <c r="AH251" s="320">
        <f t="shared" si="56"/>
        <v>0</v>
      </c>
      <c r="AI251" s="320">
        <f t="shared" si="57"/>
        <v>0</v>
      </c>
      <c r="AJ251" s="320">
        <f t="shared" si="58"/>
        <v>0</v>
      </c>
      <c r="AK251" s="320">
        <f t="shared" si="59"/>
        <v>0</v>
      </c>
      <c r="AL251" s="320">
        <f t="shared" si="60"/>
        <v>0</v>
      </c>
      <c r="AM251" s="320">
        <f t="shared" si="61"/>
        <v>0</v>
      </c>
      <c r="AN251" s="320">
        <f t="shared" si="62"/>
        <v>0</v>
      </c>
      <c r="AO251" s="320">
        <f t="shared" si="63"/>
        <v>0</v>
      </c>
      <c r="AS251" s="240">
        <f>IF(Wycena!$D$6=2,(AA251+AB251+AC251+AD251+AE251+AG251+AH251+AI251+AJ251+AK251+AL251+AM251+AN251+AO251),IF(Wycena!$D$6=3,(AA251+AB251+AC251+AD251+AF251+AG251+AH251+AI251+AJ251+AK251+AL251+AM251+AN251+AO251),0))</f>
        <v>0</v>
      </c>
      <c r="AT251" s="240">
        <f t="shared" si="49"/>
        <v>44.372249999999994</v>
      </c>
    </row>
    <row r="252" spans="2:46" ht="15.75" thickBot="1">
      <c r="B252" s="243" t="s">
        <v>936</v>
      </c>
      <c r="C252" s="322" t="s">
        <v>1238</v>
      </c>
      <c r="D252" s="302">
        <f t="shared" si="50"/>
        <v>16.7895</v>
      </c>
      <c r="E252" s="324">
        <v>2</v>
      </c>
      <c r="F252" s="278">
        <v>243</v>
      </c>
      <c r="G252" s="278">
        <v>596</v>
      </c>
      <c r="H252" s="227">
        <v>1</v>
      </c>
      <c r="I252" s="234">
        <f>IF(C252="PEŁNY",VLOOKUP(Wycena!$C$10,Wycena!$AA$2:$AC$60,3,0),IF(C252="SZUFLADA",VLOOKUP(Wycena!$C$10,Wycena!$AA$63:$AC$121,3,0),0))</f>
        <v>0</v>
      </c>
      <c r="J252" s="337" t="s">
        <v>1244</v>
      </c>
      <c r="K252" s="337"/>
      <c r="L252" s="328"/>
      <c r="M252"/>
      <c r="N252"/>
      <c r="O252"/>
      <c r="P252" s="234">
        <f>IF(J252="PEŁNY",VLOOKUP(Wycena!$C$10,Wycena!$AA$2:$AC$60,3,0),IF(J252="SZUFLADA",VLOOKUP(Wycena!$C$10,Wycena!$AA$63:$AC$121,3,0),0))</f>
        <v>0</v>
      </c>
      <c r="Q252" s="337" t="s">
        <v>1244</v>
      </c>
      <c r="R252" s="280"/>
      <c r="S252" s="329"/>
      <c r="T252"/>
      <c r="U252"/>
      <c r="V252"/>
      <c r="W252" s="234">
        <f>IF(Q252="PEŁNY",VLOOKUP(Wycena!$C$10,Wycena!$AA$2:$AC$60,3,0),IF(Q252="SZUFLADA",VLOOKUP(Wycena!$C$10,Wycena!$AA$63:$AC$121,3,0),0))</f>
        <v>0</v>
      </c>
      <c r="X252" s="239">
        <f>IF(Wycena!$D$6&gt;1,(('Wycena frontów MDF'!D252*'Wycena frontów MDF'!H252)+('Wycena frontów MDF'!K252*'Wycena frontów MDF'!O252)+('Wycena frontów MDF'!R252*'Wycena frontów MDF'!V252)),0)</f>
        <v>16.7895</v>
      </c>
      <c r="Z252" s="230">
        <f t="shared" si="51"/>
        <v>0.14482799999999998</v>
      </c>
      <c r="AA252" s="230">
        <f t="shared" si="52"/>
        <v>0</v>
      </c>
      <c r="AB252" s="230">
        <f t="shared" si="53"/>
        <v>0</v>
      </c>
      <c r="AC252" s="230">
        <f t="shared" si="54"/>
        <v>0</v>
      </c>
      <c r="AD252" s="240">
        <f>IF(Wycena!$C$10="ALASKA z uchwytem",((15*'Wycena frontów MDF'!H252)+(15*'Wycena frontów MDF'!O252)+(15*'Wycena frontów MDF'!V252)),IF(Wycena!$C$10="Kanion z uchwytem",((15*'Wycena frontów MDF'!H252)+(15*'Wycena frontów MDF'!O252)+(15*'Wycena frontów MDF'!V252)),IF(Wycena!$C$10="Sparta z uchwytem",((15*'Wycena frontów MDF'!H252)+(15*'Wycena frontów MDF'!O252)+(15*'Wycena frontów MDF'!V252)),0)))</f>
        <v>0</v>
      </c>
      <c r="AE252" s="241">
        <f>IF(Wycena!$C$10="VEGAS",((50*H252)+(50*O252)+(50*V252)),0)</f>
        <v>0</v>
      </c>
      <c r="AF252" s="230">
        <v>0</v>
      </c>
      <c r="AG252" s="320">
        <f t="shared" si="55"/>
        <v>0</v>
      </c>
      <c r="AH252" s="320">
        <f t="shared" si="56"/>
        <v>0</v>
      </c>
      <c r="AI252" s="320">
        <f t="shared" si="57"/>
        <v>0</v>
      </c>
      <c r="AJ252" s="320">
        <f t="shared" si="58"/>
        <v>0</v>
      </c>
      <c r="AK252" s="320">
        <f t="shared" si="59"/>
        <v>0</v>
      </c>
      <c r="AL252" s="320">
        <f t="shared" si="60"/>
        <v>0</v>
      </c>
      <c r="AM252" s="320">
        <f t="shared" si="61"/>
        <v>0</v>
      </c>
      <c r="AN252" s="320">
        <f t="shared" si="62"/>
        <v>0</v>
      </c>
      <c r="AO252" s="320">
        <f t="shared" si="63"/>
        <v>0</v>
      </c>
      <c r="AS252" s="240">
        <f>IF(Wycena!$D$6=2,(AA252+AB252+AC252+AD252+AE252+AG252+AH252+AI252+AJ252+AK252+AL252+AM252+AN252+AO252),IF(Wycena!$D$6=3,(AA252+AB252+AC252+AD252+AF252+AG252+AH252+AI252+AJ252+AK252+AL252+AM252+AN252+AO252),0))</f>
        <v>0</v>
      </c>
      <c r="AT252" s="240">
        <f t="shared" si="49"/>
        <v>16.7895</v>
      </c>
    </row>
    <row r="253" spans="2:46" ht="15.75" thickBot="1">
      <c r="B253" s="267" t="s">
        <v>937</v>
      </c>
      <c r="C253" s="323" t="s">
        <v>1239</v>
      </c>
      <c r="D253" s="336">
        <f t="shared" si="50"/>
        <v>19.187999999999999</v>
      </c>
      <c r="E253" s="325">
        <v>1</v>
      </c>
      <c r="F253" s="278">
        <v>243</v>
      </c>
      <c r="G253" s="278">
        <v>596</v>
      </c>
      <c r="H253" s="227">
        <v>1</v>
      </c>
      <c r="I253" s="234">
        <f>IF(C253="PEŁNY",VLOOKUP(Wycena!$C$10,Wycena!$AA$2:$AC$60,3,0),IF(C253="SZUFLADA",VLOOKUP(Wycena!$C$10,Wycena!$AA$63:$AC$121,3,0),0))</f>
        <v>0</v>
      </c>
      <c r="J253" s="337" t="s">
        <v>1244</v>
      </c>
      <c r="K253" s="337"/>
      <c r="L253" s="328"/>
      <c r="M253"/>
      <c r="N253"/>
      <c r="O253"/>
      <c r="P253" s="234">
        <f>IF(J253="PEŁNY",VLOOKUP(Wycena!$C$10,Wycena!$AA$2:$AC$60,3,0),IF(J253="SZUFLADA",VLOOKUP(Wycena!$C$10,Wycena!$AA$63:$AC$121,3,0),0))</f>
        <v>0</v>
      </c>
      <c r="Q253" s="337" t="s">
        <v>1244</v>
      </c>
      <c r="R253" s="280"/>
      <c r="S253" s="329"/>
      <c r="T253"/>
      <c r="U253"/>
      <c r="V253"/>
      <c r="W253" s="234">
        <f>IF(Q253="PEŁNY",VLOOKUP(Wycena!$C$10,Wycena!$AA$2:$AC$60,3,0),IF(Q253="SZUFLADA",VLOOKUP(Wycena!$C$10,Wycena!$AA$63:$AC$121,3,0),0))</f>
        <v>0</v>
      </c>
      <c r="X253" s="239">
        <f>IF(Wycena!$D$6&gt;1,(('Wycena frontów MDF'!D253*'Wycena frontów MDF'!H253)+('Wycena frontów MDF'!K253*'Wycena frontów MDF'!O253)+('Wycena frontów MDF'!R253*'Wycena frontów MDF'!V253)),0)</f>
        <v>19.187999999999999</v>
      </c>
      <c r="Z253" s="230">
        <f t="shared" si="51"/>
        <v>0.14482799999999998</v>
      </c>
      <c r="AA253" s="230">
        <f t="shared" si="52"/>
        <v>0</v>
      </c>
      <c r="AB253" s="230">
        <f t="shared" si="53"/>
        <v>0</v>
      </c>
      <c r="AC253" s="230">
        <f t="shared" si="54"/>
        <v>0</v>
      </c>
      <c r="AD253" s="240">
        <f>IF(Wycena!$C$10="ALASKA z uchwytem",((15*'Wycena frontów MDF'!H253)+(15*'Wycena frontów MDF'!O253)+(15*'Wycena frontów MDF'!V253)),IF(Wycena!$C$10="Kanion z uchwytem",((15*'Wycena frontów MDF'!H253)+(15*'Wycena frontów MDF'!O253)+(15*'Wycena frontów MDF'!V253)),IF(Wycena!$C$10="Sparta z uchwytem",((15*'Wycena frontów MDF'!H253)+(15*'Wycena frontów MDF'!O253)+(15*'Wycena frontów MDF'!V253)),0)))</f>
        <v>0</v>
      </c>
      <c r="AE253" s="241">
        <f>IF(Wycena!$C$10="VEGAS",((50*H253)+(50*O253)+(50*V253)),0)</f>
        <v>0</v>
      </c>
      <c r="AF253" s="230">
        <v>0</v>
      </c>
      <c r="AG253" s="320">
        <f t="shared" si="55"/>
        <v>0</v>
      </c>
      <c r="AH253" s="320">
        <f t="shared" si="56"/>
        <v>0</v>
      </c>
      <c r="AI253" s="320">
        <f t="shared" si="57"/>
        <v>0</v>
      </c>
      <c r="AJ253" s="320">
        <f t="shared" si="58"/>
        <v>0</v>
      </c>
      <c r="AK253" s="320">
        <f t="shared" si="59"/>
        <v>0</v>
      </c>
      <c r="AL253" s="320">
        <f t="shared" si="60"/>
        <v>0</v>
      </c>
      <c r="AM253" s="320">
        <f t="shared" si="61"/>
        <v>0</v>
      </c>
      <c r="AN253" s="320">
        <f t="shared" si="62"/>
        <v>0</v>
      </c>
      <c r="AO253" s="320">
        <f t="shared" si="63"/>
        <v>0</v>
      </c>
      <c r="AS253" s="240">
        <f>IF(Wycena!$D$6=2,(AA253+AB253+AC253+AD253+AE253+AG253+AH253+AI253+AJ253+AK253+AL253+AM253+AN253+AO253),IF(Wycena!$D$6=3,(AA253+AB253+AC253+AD253+AF253+AG253+AH253+AI253+AJ253+AK253+AL253+AM253+AN253+AO253),0))</f>
        <v>0</v>
      </c>
      <c r="AT253" s="240">
        <f t="shared" si="49"/>
        <v>19.187999999999999</v>
      </c>
    </row>
    <row r="254" spans="2:46" ht="15.75" thickBot="1">
      <c r="B254" s="267" t="s">
        <v>938</v>
      </c>
      <c r="C254" s="322" t="s">
        <v>1238</v>
      </c>
      <c r="D254" s="302">
        <f t="shared" si="50"/>
        <v>16.7895</v>
      </c>
      <c r="E254" s="324">
        <v>2</v>
      </c>
      <c r="F254" s="276">
        <v>355</v>
      </c>
      <c r="G254" s="276">
        <v>296</v>
      </c>
      <c r="H254" s="276">
        <v>2</v>
      </c>
      <c r="I254" s="234">
        <f>IF(C254="PEŁNY",VLOOKUP(Wycena!$C$10,Wycena!$AA$2:$AC$60,3,0),IF(C254="SZUFLADA",VLOOKUP(Wycena!$C$10,Wycena!$AA$63:$AC$121,3,0),0))</f>
        <v>0</v>
      </c>
      <c r="J254" s="337" t="s">
        <v>1244</v>
      </c>
      <c r="K254" s="337"/>
      <c r="L254" s="328"/>
      <c r="M254" s="280"/>
      <c r="N254" s="280"/>
      <c r="O254" s="280"/>
      <c r="P254" s="234">
        <f>IF(J254="PEŁNY",VLOOKUP(Wycena!$C$10,Wycena!$AA$2:$AC$60,3,0),IF(J254="SZUFLADA",VLOOKUP(Wycena!$C$10,Wycena!$AA$63:$AC$121,3,0),0))</f>
        <v>0</v>
      </c>
      <c r="Q254" s="337" t="s">
        <v>1244</v>
      </c>
      <c r="R254" s="280"/>
      <c r="S254" s="329"/>
      <c r="T254" s="280"/>
      <c r="U254" s="280"/>
      <c r="V254"/>
      <c r="W254" s="234">
        <f>IF(Q254="PEŁNY",VLOOKUP(Wycena!$C$10,Wycena!$AA$2:$AC$60,3,0),IF(Q254="SZUFLADA",VLOOKUP(Wycena!$C$10,Wycena!$AA$63:$AC$121,3,0),0))</f>
        <v>0</v>
      </c>
      <c r="X254" s="239">
        <f>IF(Wycena!$D$6&gt;1,(('Wycena frontów MDF'!D254*'Wycena frontów MDF'!H254)+('Wycena frontów MDF'!K254*'Wycena frontów MDF'!O254)+('Wycena frontów MDF'!R254*'Wycena frontów MDF'!V254)),0)</f>
        <v>33.579000000000001</v>
      </c>
      <c r="Z254" s="230">
        <f t="shared" si="51"/>
        <v>0.21015999999999999</v>
      </c>
      <c r="AA254" s="230">
        <f t="shared" si="52"/>
        <v>0</v>
      </c>
      <c r="AB254" s="230">
        <f t="shared" si="53"/>
        <v>0</v>
      </c>
      <c r="AC254" s="230">
        <f t="shared" si="54"/>
        <v>0</v>
      </c>
      <c r="AD254" s="240">
        <f>IF(Wycena!$C$10="ALASKA z uchwytem",((15*'Wycena frontów MDF'!H254)+(15*'Wycena frontów MDF'!O254)+(15*'Wycena frontów MDF'!V254)),IF(Wycena!$C$10="Kanion z uchwytem",((15*'Wycena frontów MDF'!H254)+(15*'Wycena frontów MDF'!O254)+(15*'Wycena frontów MDF'!V254)),IF(Wycena!$C$10="Sparta z uchwytem",((15*'Wycena frontów MDF'!H254)+(15*'Wycena frontów MDF'!O254)+(15*'Wycena frontów MDF'!V254)),0)))</f>
        <v>0</v>
      </c>
      <c r="AE254" s="241">
        <f>IF(Wycena!$C$10="VEGAS",((50*H254)+(50*O254)+(50*V254)),0)</f>
        <v>0</v>
      </c>
      <c r="AF254" s="230">
        <v>0</v>
      </c>
      <c r="AG254" s="320">
        <f t="shared" si="55"/>
        <v>0</v>
      </c>
      <c r="AH254" s="320">
        <f t="shared" si="56"/>
        <v>0</v>
      </c>
      <c r="AI254" s="320">
        <f t="shared" si="57"/>
        <v>0</v>
      </c>
      <c r="AJ254" s="320">
        <f t="shared" si="58"/>
        <v>0</v>
      </c>
      <c r="AK254" s="320">
        <f t="shared" si="59"/>
        <v>0</v>
      </c>
      <c r="AL254" s="320">
        <f t="shared" si="60"/>
        <v>0</v>
      </c>
      <c r="AM254" s="320">
        <f t="shared" si="61"/>
        <v>0</v>
      </c>
      <c r="AN254" s="320">
        <f t="shared" si="62"/>
        <v>0</v>
      </c>
      <c r="AO254" s="320">
        <f t="shared" si="63"/>
        <v>0</v>
      </c>
      <c r="AS254" s="240">
        <f>IF(Wycena!$D$6=2,(AA254+AB254+AC254+AD254+AE254+AG254+AH254+AI254+AJ254+AK254+AL254+AM254+AN254+AO254),IF(Wycena!$D$6=3,(AA254+AB254+AC254+AD254+AF254+AG254+AH254+AI254+AJ254+AK254+AL254+AM254+AN254+AO254),0))</f>
        <v>0</v>
      </c>
      <c r="AT254" s="240">
        <f t="shared" si="49"/>
        <v>33.579000000000001</v>
      </c>
    </row>
    <row r="255" spans="2:46" ht="15.75" thickBot="1">
      <c r="B255" s="267" t="s">
        <v>939</v>
      </c>
      <c r="C255" s="323" t="s">
        <v>1239</v>
      </c>
      <c r="D255" s="336">
        <f t="shared" si="50"/>
        <v>19.187999999999999</v>
      </c>
      <c r="E255" s="325">
        <v>1</v>
      </c>
      <c r="F255" s="276">
        <v>355</v>
      </c>
      <c r="G255" s="276">
        <v>596</v>
      </c>
      <c r="H255" s="276">
        <v>1</v>
      </c>
      <c r="I255" s="234">
        <f>IF(C255="PEŁNY",VLOOKUP(Wycena!$C$10,Wycena!$AA$2:$AC$60,3,0),IF(C255="SZUFLADA",VLOOKUP(Wycena!$C$10,Wycena!$AA$63:$AC$121,3,0),0))</f>
        <v>0</v>
      </c>
      <c r="J255" s="337" t="s">
        <v>1244</v>
      </c>
      <c r="K255" s="337"/>
      <c r="L255" s="328"/>
      <c r="M255" s="280"/>
      <c r="N255" s="280"/>
      <c r="O255" s="280"/>
      <c r="P255" s="234">
        <f>IF(J255="PEŁNY",VLOOKUP(Wycena!$C$10,Wycena!$AA$2:$AC$60,3,0),IF(J255="SZUFLADA",VLOOKUP(Wycena!$C$10,Wycena!$AA$63:$AC$121,3,0),0))</f>
        <v>0</v>
      </c>
      <c r="Q255" s="337" t="s">
        <v>1244</v>
      </c>
      <c r="R255" s="280"/>
      <c r="S255" s="329"/>
      <c r="T255" s="280"/>
      <c r="U255" s="280"/>
      <c r="V255"/>
      <c r="W255" s="234">
        <f>IF(Q255="PEŁNY",VLOOKUP(Wycena!$C$10,Wycena!$AA$2:$AC$60,3,0),IF(Q255="SZUFLADA",VLOOKUP(Wycena!$C$10,Wycena!$AA$63:$AC$121,3,0),0))</f>
        <v>0</v>
      </c>
      <c r="X255" s="239">
        <f>IF(Wycena!$D$6&gt;1,(('Wycena frontów MDF'!D255*'Wycena frontów MDF'!H255)+('Wycena frontów MDF'!K255*'Wycena frontów MDF'!O255)+('Wycena frontów MDF'!R255*'Wycena frontów MDF'!V255)),0)</f>
        <v>19.187999999999999</v>
      </c>
      <c r="Z255" s="230">
        <f t="shared" si="51"/>
        <v>0.21157999999999999</v>
      </c>
      <c r="AA255" s="230">
        <f t="shared" si="52"/>
        <v>0</v>
      </c>
      <c r="AB255" s="230">
        <f t="shared" si="53"/>
        <v>0</v>
      </c>
      <c r="AC255" s="230">
        <f t="shared" si="54"/>
        <v>0</v>
      </c>
      <c r="AD255" s="240">
        <f>IF(Wycena!$C$10="ALASKA z uchwytem",((15*'Wycena frontów MDF'!H255)+(15*'Wycena frontów MDF'!O255)+(15*'Wycena frontów MDF'!V255)),IF(Wycena!$C$10="Kanion z uchwytem",((15*'Wycena frontów MDF'!H255)+(15*'Wycena frontów MDF'!O255)+(15*'Wycena frontów MDF'!V255)),IF(Wycena!$C$10="Sparta z uchwytem",((15*'Wycena frontów MDF'!H255)+(15*'Wycena frontów MDF'!O255)+(15*'Wycena frontów MDF'!V255)),0)))</f>
        <v>0</v>
      </c>
      <c r="AE255" s="241">
        <f>IF(Wycena!$C$10="VEGAS",((50*H255)+(50*O255)+(50*V255)),0)</f>
        <v>0</v>
      </c>
      <c r="AF255" s="230">
        <v>0</v>
      </c>
      <c r="AG255" s="320">
        <f t="shared" si="55"/>
        <v>0</v>
      </c>
      <c r="AH255" s="320">
        <f t="shared" si="56"/>
        <v>0</v>
      </c>
      <c r="AI255" s="320">
        <f t="shared" si="57"/>
        <v>0</v>
      </c>
      <c r="AJ255" s="320">
        <f t="shared" si="58"/>
        <v>0</v>
      </c>
      <c r="AK255" s="320">
        <f t="shared" si="59"/>
        <v>0</v>
      </c>
      <c r="AL255" s="320">
        <f t="shared" si="60"/>
        <v>0</v>
      </c>
      <c r="AM255" s="320">
        <f t="shared" si="61"/>
        <v>0</v>
      </c>
      <c r="AN255" s="320">
        <f t="shared" si="62"/>
        <v>0</v>
      </c>
      <c r="AO255" s="320">
        <f t="shared" si="63"/>
        <v>0</v>
      </c>
      <c r="AS255" s="240">
        <f>IF(Wycena!$D$6=2,(AA255+AB255+AC255+AD255+AE255+AG255+AH255+AI255+AJ255+AK255+AL255+AM255+AN255+AO255),IF(Wycena!$D$6=3,(AA255+AB255+AC255+AD255+AF255+AG255+AH255+AI255+AJ255+AK255+AL255+AM255+AN255+AO255),0))</f>
        <v>0</v>
      </c>
      <c r="AT255" s="240">
        <f t="shared" si="49"/>
        <v>19.187999999999999</v>
      </c>
    </row>
    <row r="256" spans="2:46" ht="15.75" thickBot="1">
      <c r="B256" s="267" t="s">
        <v>189</v>
      </c>
      <c r="C256" s="322" t="s">
        <v>1238</v>
      </c>
      <c r="D256" s="302">
        <f t="shared" si="50"/>
        <v>16.7895</v>
      </c>
      <c r="E256" s="324">
        <v>2</v>
      </c>
      <c r="F256" s="276">
        <v>913</v>
      </c>
      <c r="G256" s="276">
        <v>296</v>
      </c>
      <c r="H256" s="276">
        <v>1</v>
      </c>
      <c r="I256" s="234">
        <f>IF(C256="PEŁNY",VLOOKUP(Wycena!$C$10,Wycena!$AA$2:$AC$60,3,0),IF(C256="SZUFLADA",VLOOKUP(Wycena!$C$10,Wycena!$AA$63:$AC$121,3,0),0))</f>
        <v>0</v>
      </c>
      <c r="J256" s="337" t="s">
        <v>1244</v>
      </c>
      <c r="K256" s="337"/>
      <c r="L256" s="328"/>
      <c r="M256" s="280"/>
      <c r="N256" s="280"/>
      <c r="O256" s="280"/>
      <c r="P256" s="234">
        <f>IF(J256="PEŁNY",VLOOKUP(Wycena!$C$10,Wycena!$AA$2:$AC$60,3,0),IF(J256="SZUFLADA",VLOOKUP(Wycena!$C$10,Wycena!$AA$63:$AC$121,3,0),0))</f>
        <v>0</v>
      </c>
      <c r="Q256" s="337" t="s">
        <v>1244</v>
      </c>
      <c r="R256" s="280"/>
      <c r="S256" s="329"/>
      <c r="T256" s="280"/>
      <c r="U256" s="280"/>
      <c r="V256"/>
      <c r="W256" s="234">
        <f>IF(Q256="PEŁNY",VLOOKUP(Wycena!$C$10,Wycena!$AA$2:$AC$60,3,0),IF(Q256="SZUFLADA",VLOOKUP(Wycena!$C$10,Wycena!$AA$63:$AC$121,3,0),0))</f>
        <v>0</v>
      </c>
      <c r="X256" s="239">
        <f>IF(Wycena!$D$6&gt;1,(('Wycena frontów MDF'!D256*'Wycena frontów MDF'!H256)+('Wycena frontów MDF'!K256*'Wycena frontów MDF'!O256)+('Wycena frontów MDF'!R256*'Wycena frontów MDF'!V256)),0)</f>
        <v>16.7895</v>
      </c>
      <c r="Z256" s="230">
        <f t="shared" si="51"/>
        <v>0.27024799999999999</v>
      </c>
      <c r="AA256" s="230">
        <f t="shared" si="52"/>
        <v>0</v>
      </c>
      <c r="AB256" s="230">
        <f t="shared" si="53"/>
        <v>0</v>
      </c>
      <c r="AC256" s="230">
        <f t="shared" si="54"/>
        <v>0</v>
      </c>
      <c r="AD256" s="240">
        <f>IF(Wycena!$C$10="ALASKA z uchwytem",((15*'Wycena frontów MDF'!H256)+(15*'Wycena frontów MDF'!O256)+(15*'Wycena frontów MDF'!V256)),IF(Wycena!$C$10="Kanion z uchwytem",((15*'Wycena frontów MDF'!H256)+(15*'Wycena frontów MDF'!O256)+(15*'Wycena frontów MDF'!V256)),IF(Wycena!$C$10="Sparta z uchwytem",((15*'Wycena frontów MDF'!H256)+(15*'Wycena frontów MDF'!O256)+(15*'Wycena frontów MDF'!V256)),0)))</f>
        <v>0</v>
      </c>
      <c r="AE256" s="241">
        <f>IF(Wycena!$C$10="VEGAS",((50*H256)+(50*O256)+(50*V256)),0)</f>
        <v>0</v>
      </c>
      <c r="AF256" s="230">
        <v>0</v>
      </c>
      <c r="AG256" s="320">
        <f t="shared" si="55"/>
        <v>0</v>
      </c>
      <c r="AH256" s="320">
        <f t="shared" si="56"/>
        <v>0</v>
      </c>
      <c r="AI256" s="320">
        <f t="shared" si="57"/>
        <v>0</v>
      </c>
      <c r="AJ256" s="320">
        <f t="shared" si="58"/>
        <v>0</v>
      </c>
      <c r="AK256" s="320">
        <f t="shared" si="59"/>
        <v>0</v>
      </c>
      <c r="AL256" s="320">
        <f t="shared" si="60"/>
        <v>0</v>
      </c>
      <c r="AM256" s="320">
        <f t="shared" si="61"/>
        <v>0</v>
      </c>
      <c r="AN256" s="320">
        <f t="shared" si="62"/>
        <v>0</v>
      </c>
      <c r="AO256" s="320">
        <f t="shared" si="63"/>
        <v>0</v>
      </c>
      <c r="AS256" s="240">
        <f>IF(Wycena!$D$6=2,(AA256+AB256+AC256+AD256+AE256+AG256+AH256+AI256+AJ256+AK256+AL256+AM256+AN256+AO256),IF(Wycena!$D$6=3,(AA256+AB256+AC256+AD256+AF256+AG256+AH256+AI256+AJ256+AK256+AL256+AM256+AN256+AO256),0))</f>
        <v>0</v>
      </c>
      <c r="AT256" s="240">
        <f t="shared" si="49"/>
        <v>16.7895</v>
      </c>
    </row>
    <row r="257" spans="2:46" ht="15.75" thickBot="1">
      <c r="B257" s="267" t="s">
        <v>190</v>
      </c>
      <c r="C257" s="322" t="s">
        <v>1238</v>
      </c>
      <c r="D257" s="302">
        <f t="shared" si="50"/>
        <v>16.7895</v>
      </c>
      <c r="E257" s="324">
        <v>2</v>
      </c>
      <c r="F257" s="276">
        <v>913</v>
      </c>
      <c r="G257" s="276">
        <v>396</v>
      </c>
      <c r="H257" s="276">
        <v>1</v>
      </c>
      <c r="I257" s="234">
        <f>IF(C257="PEŁNY",VLOOKUP(Wycena!$C$10,Wycena!$AA$2:$AC$60,3,0),IF(C257="SZUFLADA",VLOOKUP(Wycena!$C$10,Wycena!$AA$63:$AC$121,3,0),0))</f>
        <v>0</v>
      </c>
      <c r="J257" s="337" t="s">
        <v>1244</v>
      </c>
      <c r="K257" s="337"/>
      <c r="L257" s="328"/>
      <c r="M257" s="280"/>
      <c r="N257" s="280"/>
      <c r="O257" s="280"/>
      <c r="P257" s="234">
        <f>IF(J257="PEŁNY",VLOOKUP(Wycena!$C$10,Wycena!$AA$2:$AC$60,3,0),IF(J257="SZUFLADA",VLOOKUP(Wycena!$C$10,Wycena!$AA$63:$AC$121,3,0),0))</f>
        <v>0</v>
      </c>
      <c r="Q257" s="337" t="s">
        <v>1244</v>
      </c>
      <c r="R257" s="280"/>
      <c r="S257" s="329"/>
      <c r="T257" s="280"/>
      <c r="U257" s="280"/>
      <c r="V257"/>
      <c r="W257" s="234">
        <f>IF(Q257="PEŁNY",VLOOKUP(Wycena!$C$10,Wycena!$AA$2:$AC$60,3,0),IF(Q257="SZUFLADA",VLOOKUP(Wycena!$C$10,Wycena!$AA$63:$AC$121,3,0),0))</f>
        <v>0</v>
      </c>
      <c r="X257" s="239">
        <f>IF(Wycena!$D$6&gt;1,(('Wycena frontów MDF'!D257*'Wycena frontów MDF'!H257)+('Wycena frontów MDF'!K257*'Wycena frontów MDF'!O257)+('Wycena frontów MDF'!R257*'Wycena frontów MDF'!V257)),0)</f>
        <v>16.7895</v>
      </c>
      <c r="Z257" s="230">
        <f t="shared" si="51"/>
        <v>0.36154800000000004</v>
      </c>
      <c r="AA257" s="230">
        <f t="shared" si="52"/>
        <v>0</v>
      </c>
      <c r="AB257" s="230">
        <f t="shared" si="53"/>
        <v>0</v>
      </c>
      <c r="AC257" s="230">
        <f t="shared" si="54"/>
        <v>0</v>
      </c>
      <c r="AD257" s="240">
        <f>IF(Wycena!$C$10="ALASKA z uchwytem",((15*'Wycena frontów MDF'!H257)+(15*'Wycena frontów MDF'!O257)+(15*'Wycena frontów MDF'!V257)),IF(Wycena!$C$10="Kanion z uchwytem",((15*'Wycena frontów MDF'!H257)+(15*'Wycena frontów MDF'!O257)+(15*'Wycena frontów MDF'!V257)),IF(Wycena!$C$10="Sparta z uchwytem",((15*'Wycena frontów MDF'!H257)+(15*'Wycena frontów MDF'!O257)+(15*'Wycena frontów MDF'!V257)),0)))</f>
        <v>0</v>
      </c>
      <c r="AE257" s="241">
        <f>IF(Wycena!$C$10="VEGAS",((50*H257)+(50*O257)+(50*V257)),0)</f>
        <v>0</v>
      </c>
      <c r="AF257" s="230">
        <v>0</v>
      </c>
      <c r="AG257" s="320">
        <f t="shared" si="55"/>
        <v>0</v>
      </c>
      <c r="AH257" s="320">
        <f t="shared" si="56"/>
        <v>0</v>
      </c>
      <c r="AI257" s="320">
        <f t="shared" si="57"/>
        <v>0</v>
      </c>
      <c r="AJ257" s="320">
        <f t="shared" si="58"/>
        <v>0</v>
      </c>
      <c r="AK257" s="320">
        <f t="shared" si="59"/>
        <v>0</v>
      </c>
      <c r="AL257" s="320">
        <f t="shared" si="60"/>
        <v>0</v>
      </c>
      <c r="AM257" s="320">
        <f t="shared" si="61"/>
        <v>0</v>
      </c>
      <c r="AN257" s="320">
        <f t="shared" si="62"/>
        <v>0</v>
      </c>
      <c r="AO257" s="320">
        <f t="shared" si="63"/>
        <v>0</v>
      </c>
      <c r="AS257" s="240">
        <f>IF(Wycena!$D$6=2,(AA257+AB257+AC257+AD257+AE257+AG257+AH257+AI257+AJ257+AK257+AL257+AM257+AN257+AO257),IF(Wycena!$D$6=3,(AA257+AB257+AC257+AD257+AF257+AG257+AH257+AI257+AJ257+AK257+AL257+AM257+AN257+AO257),0))</f>
        <v>0</v>
      </c>
      <c r="AT257" s="240">
        <f t="shared" si="49"/>
        <v>16.7895</v>
      </c>
    </row>
    <row r="258" spans="2:46" ht="15.75" thickBot="1">
      <c r="B258" s="243" t="s">
        <v>191</v>
      </c>
      <c r="C258" s="322" t="s">
        <v>1238</v>
      </c>
      <c r="D258" s="302">
        <f t="shared" si="50"/>
        <v>16.7895</v>
      </c>
      <c r="E258" s="324">
        <v>2</v>
      </c>
      <c r="F258" s="276">
        <v>913</v>
      </c>
      <c r="G258" s="278">
        <v>446</v>
      </c>
      <c r="H258" s="271">
        <v>1</v>
      </c>
      <c r="I258" s="234">
        <f>IF(C258="PEŁNY",VLOOKUP(Wycena!$C$10,Wycena!$AA$2:$AC$60,3,0),IF(C258="SZUFLADA",VLOOKUP(Wycena!$C$10,Wycena!$AA$63:$AC$121,3,0),0))</f>
        <v>0</v>
      </c>
      <c r="J258" s="337" t="s">
        <v>1244</v>
      </c>
      <c r="K258" s="337"/>
      <c r="L258" s="327"/>
      <c r="M258" s="279"/>
      <c r="N258" s="279"/>
      <c r="O258" s="282"/>
      <c r="P258" s="234">
        <f>IF(J258="PEŁNY",VLOOKUP(Wycena!$C$10,Wycena!$AA$2:$AC$60,3,0),IF(J258="SZUFLADA",VLOOKUP(Wycena!$C$10,Wycena!$AA$63:$AC$121,3,0),0))</f>
        <v>0</v>
      </c>
      <c r="Q258" s="337" t="s">
        <v>1244</v>
      </c>
      <c r="R258" s="282"/>
      <c r="S258" s="330"/>
      <c r="T258" s="282"/>
      <c r="U258" s="282"/>
      <c r="V258" s="271"/>
      <c r="W258" s="234">
        <f>IF(Q258="PEŁNY",VLOOKUP(Wycena!$C$10,Wycena!$AA$2:$AC$60,3,0),IF(Q258="SZUFLADA",VLOOKUP(Wycena!$C$10,Wycena!$AA$63:$AC$121,3,0),0))</f>
        <v>0</v>
      </c>
      <c r="X258" s="239">
        <f>IF(Wycena!$D$6&gt;1,(('Wycena frontów MDF'!D258*'Wycena frontów MDF'!H258)+('Wycena frontów MDF'!K258*'Wycena frontów MDF'!O258)+('Wycena frontów MDF'!R258*'Wycena frontów MDF'!V258)),0)</f>
        <v>16.7895</v>
      </c>
      <c r="Z258" s="230">
        <f t="shared" si="51"/>
        <v>0.407198</v>
      </c>
      <c r="AA258" s="230">
        <f t="shared" si="52"/>
        <v>0</v>
      </c>
      <c r="AB258" s="230">
        <f t="shared" si="53"/>
        <v>0</v>
      </c>
      <c r="AC258" s="230">
        <f t="shared" si="54"/>
        <v>0</v>
      </c>
      <c r="AD258" s="240">
        <f>IF(Wycena!$C$10="ALASKA z uchwytem",((15*'Wycena frontów MDF'!H258)+(15*'Wycena frontów MDF'!O258)+(15*'Wycena frontów MDF'!V258)),IF(Wycena!$C$10="Kanion z uchwytem",((15*'Wycena frontów MDF'!H258)+(15*'Wycena frontów MDF'!O258)+(15*'Wycena frontów MDF'!V258)),IF(Wycena!$C$10="Sparta z uchwytem",((15*'Wycena frontów MDF'!H258)+(15*'Wycena frontów MDF'!O258)+(15*'Wycena frontów MDF'!V258)),0)))</f>
        <v>0</v>
      </c>
      <c r="AE258" s="241">
        <f>IF(Wycena!$C$10="VEGAS",((50*H258)+(50*O258)+(50*V258)),0)</f>
        <v>0</v>
      </c>
      <c r="AF258" s="230">
        <v>0</v>
      </c>
      <c r="AG258" s="320">
        <f t="shared" si="55"/>
        <v>0</v>
      </c>
      <c r="AH258" s="320">
        <f t="shared" si="56"/>
        <v>0</v>
      </c>
      <c r="AI258" s="320">
        <f t="shared" si="57"/>
        <v>0</v>
      </c>
      <c r="AJ258" s="320">
        <f t="shared" si="58"/>
        <v>0</v>
      </c>
      <c r="AK258" s="320">
        <f t="shared" si="59"/>
        <v>0</v>
      </c>
      <c r="AL258" s="320">
        <f t="shared" si="60"/>
        <v>0</v>
      </c>
      <c r="AM258" s="320">
        <f t="shared" si="61"/>
        <v>0</v>
      </c>
      <c r="AN258" s="320">
        <f t="shared" si="62"/>
        <v>0</v>
      </c>
      <c r="AO258" s="320">
        <f t="shared" si="63"/>
        <v>0</v>
      </c>
      <c r="AS258" s="240">
        <f>IF(Wycena!$D$6=2,(AA258+AB258+AC258+AD258+AE258+AG258+AH258+AI258+AJ258+AK258+AL258+AM258+AN258+AO258),IF(Wycena!$D$6=3,(AA258+AB258+AC258+AD258+AF258+AG258+AH258+AI258+AJ258+AK258+AL258+AM258+AN258+AO258),0))</f>
        <v>0</v>
      </c>
      <c r="AT258" s="240">
        <f t="shared" si="49"/>
        <v>16.7895</v>
      </c>
    </row>
    <row r="259" spans="2:46" ht="15.75" thickBot="1">
      <c r="B259" s="243" t="s">
        <v>192</v>
      </c>
      <c r="C259" s="322" t="s">
        <v>1238</v>
      </c>
      <c r="D259" s="302">
        <f t="shared" si="50"/>
        <v>16.7895</v>
      </c>
      <c r="E259" s="324">
        <v>2</v>
      </c>
      <c r="F259" s="276">
        <v>913</v>
      </c>
      <c r="G259" s="278">
        <v>496</v>
      </c>
      <c r="H259" s="271">
        <v>1</v>
      </c>
      <c r="I259" s="234">
        <f>IF(C259="PEŁNY",VLOOKUP(Wycena!$C$10,Wycena!$AA$2:$AC$60,3,0),IF(C259="SZUFLADA",VLOOKUP(Wycena!$C$10,Wycena!$AA$63:$AC$121,3,0),0))</f>
        <v>0</v>
      </c>
      <c r="J259" s="337" t="s">
        <v>1244</v>
      </c>
      <c r="K259" s="337"/>
      <c r="L259" s="327"/>
      <c r="M259" s="279"/>
      <c r="N259" s="279"/>
      <c r="O259" s="282"/>
      <c r="P259" s="234">
        <f>IF(J259="PEŁNY",VLOOKUP(Wycena!$C$10,Wycena!$AA$2:$AC$60,3,0),IF(J259="SZUFLADA",VLOOKUP(Wycena!$C$10,Wycena!$AA$63:$AC$121,3,0),0))</f>
        <v>0</v>
      </c>
      <c r="Q259" s="337" t="s">
        <v>1244</v>
      </c>
      <c r="R259" s="282"/>
      <c r="S259" s="330"/>
      <c r="T259" s="282"/>
      <c r="U259" s="282"/>
      <c r="V259" s="271"/>
      <c r="W259" s="234">
        <f>IF(Q259="PEŁNY",VLOOKUP(Wycena!$C$10,Wycena!$AA$2:$AC$60,3,0),IF(Q259="SZUFLADA",VLOOKUP(Wycena!$C$10,Wycena!$AA$63:$AC$121,3,0),0))</f>
        <v>0</v>
      </c>
      <c r="X259" s="239">
        <f>IF(Wycena!$D$6&gt;1,(('Wycena frontów MDF'!D259*'Wycena frontów MDF'!H259)+('Wycena frontów MDF'!K259*'Wycena frontów MDF'!O259)+('Wycena frontów MDF'!R259*'Wycena frontów MDF'!V259)),0)</f>
        <v>16.7895</v>
      </c>
      <c r="Z259" s="230">
        <f t="shared" si="51"/>
        <v>0.45284800000000003</v>
      </c>
      <c r="AA259" s="230">
        <f t="shared" si="52"/>
        <v>0</v>
      </c>
      <c r="AB259" s="230">
        <f t="shared" si="53"/>
        <v>0</v>
      </c>
      <c r="AC259" s="230">
        <f t="shared" si="54"/>
        <v>0</v>
      </c>
      <c r="AD259" s="240">
        <f>IF(Wycena!$C$10="ALASKA z uchwytem",((15*'Wycena frontów MDF'!H259)+(15*'Wycena frontów MDF'!O259)+(15*'Wycena frontów MDF'!V259)),IF(Wycena!$C$10="Kanion z uchwytem",((15*'Wycena frontów MDF'!H259)+(15*'Wycena frontów MDF'!O259)+(15*'Wycena frontów MDF'!V259)),IF(Wycena!$C$10="Sparta z uchwytem",((15*'Wycena frontów MDF'!H259)+(15*'Wycena frontów MDF'!O259)+(15*'Wycena frontów MDF'!V259)),0)))</f>
        <v>0</v>
      </c>
      <c r="AE259" s="241">
        <f>IF(Wycena!$C$10="VEGAS",((50*H259)+(50*O259)+(50*V259)),0)</f>
        <v>0</v>
      </c>
      <c r="AF259" s="230">
        <v>0</v>
      </c>
      <c r="AG259" s="320">
        <f t="shared" si="55"/>
        <v>0</v>
      </c>
      <c r="AH259" s="320">
        <f t="shared" si="56"/>
        <v>0</v>
      </c>
      <c r="AI259" s="320">
        <f t="shared" si="57"/>
        <v>0</v>
      </c>
      <c r="AJ259" s="320">
        <f t="shared" si="58"/>
        <v>0</v>
      </c>
      <c r="AK259" s="320">
        <f t="shared" si="59"/>
        <v>0</v>
      </c>
      <c r="AL259" s="320">
        <f t="shared" si="60"/>
        <v>0</v>
      </c>
      <c r="AM259" s="320">
        <f t="shared" si="61"/>
        <v>0</v>
      </c>
      <c r="AN259" s="320">
        <f t="shared" si="62"/>
        <v>0</v>
      </c>
      <c r="AO259" s="320">
        <f t="shared" si="63"/>
        <v>0</v>
      </c>
      <c r="AS259" s="240">
        <f>IF(Wycena!$D$6=2,(AA259+AB259+AC259+AD259+AE259+AG259+AH259+AI259+AJ259+AK259+AL259+AM259+AN259+AO259),IF(Wycena!$D$6=3,(AA259+AB259+AC259+AD259+AF259+AG259+AH259+AI259+AJ259+AK259+AL259+AM259+AN259+AO259),0))</f>
        <v>0</v>
      </c>
      <c r="AT259" s="240">
        <f t="shared" si="49"/>
        <v>16.7895</v>
      </c>
    </row>
    <row r="260" spans="2:46" ht="15.75" thickBot="1">
      <c r="B260" s="250" t="s">
        <v>193</v>
      </c>
      <c r="C260" s="322" t="s">
        <v>1238</v>
      </c>
      <c r="D260" s="302">
        <f t="shared" si="50"/>
        <v>16.7895</v>
      </c>
      <c r="E260" s="324">
        <v>2</v>
      </c>
      <c r="F260" s="276">
        <v>913</v>
      </c>
      <c r="G260" s="278">
        <v>596</v>
      </c>
      <c r="H260" s="271">
        <v>1</v>
      </c>
      <c r="I260" s="234">
        <f>IF(C260="PEŁNY",VLOOKUP(Wycena!$C$10,Wycena!$AA$2:$AC$60,3,0),IF(C260="SZUFLADA",VLOOKUP(Wycena!$C$10,Wycena!$AA$63:$AC$121,3,0),0))</f>
        <v>0</v>
      </c>
      <c r="J260" s="337" t="s">
        <v>1244</v>
      </c>
      <c r="K260" s="337"/>
      <c r="L260" s="327"/>
      <c r="M260" s="279"/>
      <c r="N260" s="279"/>
      <c r="O260" s="282"/>
      <c r="P260" s="234">
        <f>IF(J260="PEŁNY",VLOOKUP(Wycena!$C$10,Wycena!$AA$2:$AC$60,3,0),IF(J260="SZUFLADA",VLOOKUP(Wycena!$C$10,Wycena!$AA$63:$AC$121,3,0),0))</f>
        <v>0</v>
      </c>
      <c r="Q260" s="337" t="s">
        <v>1244</v>
      </c>
      <c r="R260" s="282"/>
      <c r="S260" s="330"/>
      <c r="T260" s="282"/>
      <c r="U260" s="282"/>
      <c r="V260" s="271"/>
      <c r="W260" s="234">
        <f>IF(Q260="PEŁNY",VLOOKUP(Wycena!$C$10,Wycena!$AA$2:$AC$60,3,0),IF(Q260="SZUFLADA",VLOOKUP(Wycena!$C$10,Wycena!$AA$63:$AC$121,3,0),0))</f>
        <v>0</v>
      </c>
      <c r="X260" s="239">
        <f>IF(Wycena!$D$6&gt;1,(('Wycena frontów MDF'!D260*'Wycena frontów MDF'!H260)+('Wycena frontów MDF'!K260*'Wycena frontów MDF'!O260)+('Wycena frontów MDF'!R260*'Wycena frontów MDF'!V260)),0)</f>
        <v>16.7895</v>
      </c>
      <c r="Z260" s="230">
        <f t="shared" si="51"/>
        <v>0.54414799999999997</v>
      </c>
      <c r="AA260" s="230">
        <f t="shared" si="52"/>
        <v>0</v>
      </c>
      <c r="AB260" s="230">
        <f t="shared" si="53"/>
        <v>0</v>
      </c>
      <c r="AC260" s="230">
        <f t="shared" si="54"/>
        <v>0</v>
      </c>
      <c r="AD260" s="240">
        <f>IF(Wycena!$C$10="ALASKA z uchwytem",((15*'Wycena frontów MDF'!H260)+(15*'Wycena frontów MDF'!O260)+(15*'Wycena frontów MDF'!V260)),IF(Wycena!$C$10="Kanion z uchwytem",((15*'Wycena frontów MDF'!H260)+(15*'Wycena frontów MDF'!O260)+(15*'Wycena frontów MDF'!V260)),IF(Wycena!$C$10="Sparta z uchwytem",((15*'Wycena frontów MDF'!H260)+(15*'Wycena frontów MDF'!O260)+(15*'Wycena frontów MDF'!V260)),0)))</f>
        <v>0</v>
      </c>
      <c r="AE260" s="241">
        <f>IF(Wycena!$C$10="VEGAS",((50*H260)+(50*O260)+(50*V260)),0)</f>
        <v>0</v>
      </c>
      <c r="AF260" s="230">
        <v>0</v>
      </c>
      <c r="AG260" s="320">
        <f t="shared" si="55"/>
        <v>0</v>
      </c>
      <c r="AH260" s="320">
        <f t="shared" si="56"/>
        <v>0</v>
      </c>
      <c r="AI260" s="320">
        <f t="shared" si="57"/>
        <v>0</v>
      </c>
      <c r="AJ260" s="320">
        <f t="shared" si="58"/>
        <v>0</v>
      </c>
      <c r="AK260" s="320">
        <f t="shared" si="59"/>
        <v>0</v>
      </c>
      <c r="AL260" s="320">
        <f t="shared" si="60"/>
        <v>0</v>
      </c>
      <c r="AM260" s="320">
        <f t="shared" si="61"/>
        <v>0</v>
      </c>
      <c r="AN260" s="320">
        <f t="shared" si="62"/>
        <v>0</v>
      </c>
      <c r="AO260" s="320">
        <f t="shared" si="63"/>
        <v>0</v>
      </c>
      <c r="AS260" s="240">
        <f>IF(Wycena!$D$6=2,(AA260+AB260+AC260+AD260+AE260+AG260+AH260+AI260+AJ260+AK260+AL260+AM260+AN260+AO260),IF(Wycena!$D$6=3,(AA260+AB260+AC260+AD260+AF260+AG260+AH260+AI260+AJ260+AK260+AL260+AM260+AN260+AO260),0))</f>
        <v>0</v>
      </c>
      <c r="AT260" s="240">
        <f t="shared" si="49"/>
        <v>16.7895</v>
      </c>
    </row>
    <row r="261" spans="2:46" ht="15.75" thickBot="1">
      <c r="B261" s="243" t="s">
        <v>194</v>
      </c>
      <c r="C261" s="322" t="s">
        <v>1238</v>
      </c>
      <c r="D261" s="302">
        <f t="shared" si="50"/>
        <v>16.7895</v>
      </c>
      <c r="E261" s="324">
        <v>2</v>
      </c>
      <c r="F261" s="276">
        <v>913</v>
      </c>
      <c r="G261" s="278">
        <v>296</v>
      </c>
      <c r="H261" s="271">
        <v>2</v>
      </c>
      <c r="I261" s="234">
        <f>IF(C261="PEŁNY",VLOOKUP(Wycena!$C$10,Wycena!$AA$2:$AC$60,3,0),IF(C261="SZUFLADA",VLOOKUP(Wycena!$C$10,Wycena!$AA$63:$AC$121,3,0),0))</f>
        <v>0</v>
      </c>
      <c r="J261" s="337" t="s">
        <v>1244</v>
      </c>
      <c r="K261" s="337"/>
      <c r="L261" s="327"/>
      <c r="M261" s="279"/>
      <c r="N261" s="279"/>
      <c r="O261" s="282"/>
      <c r="P261" s="234">
        <f>IF(J261="PEŁNY",VLOOKUP(Wycena!$C$10,Wycena!$AA$2:$AC$60,3,0),IF(J261="SZUFLADA",VLOOKUP(Wycena!$C$10,Wycena!$AA$63:$AC$121,3,0),0))</f>
        <v>0</v>
      </c>
      <c r="Q261" s="337" t="s">
        <v>1244</v>
      </c>
      <c r="R261" s="282"/>
      <c r="S261" s="330"/>
      <c r="T261" s="282"/>
      <c r="U261" s="282"/>
      <c r="V261" s="271"/>
      <c r="W261" s="234">
        <f>IF(Q261="PEŁNY",VLOOKUP(Wycena!$C$10,Wycena!$AA$2:$AC$60,3,0),IF(Q261="SZUFLADA",VLOOKUP(Wycena!$C$10,Wycena!$AA$63:$AC$121,3,0),0))</f>
        <v>0</v>
      </c>
      <c r="X261" s="239">
        <f>IF(Wycena!$D$6&gt;1,(('Wycena frontów MDF'!D261*'Wycena frontów MDF'!H261)+('Wycena frontów MDF'!K261*'Wycena frontów MDF'!O261)+('Wycena frontów MDF'!R261*'Wycena frontów MDF'!V261)),0)</f>
        <v>33.579000000000001</v>
      </c>
      <c r="Z261" s="230">
        <f t="shared" si="51"/>
        <v>0.54049599999999998</v>
      </c>
      <c r="AA261" s="230">
        <f t="shared" si="52"/>
        <v>0</v>
      </c>
      <c r="AB261" s="230">
        <f t="shared" si="53"/>
        <v>0</v>
      </c>
      <c r="AC261" s="230">
        <f t="shared" si="54"/>
        <v>0</v>
      </c>
      <c r="AD261" s="240">
        <f>IF(Wycena!$C$10="ALASKA z uchwytem",((15*'Wycena frontów MDF'!H261)+(15*'Wycena frontów MDF'!O261)+(15*'Wycena frontów MDF'!V261)),IF(Wycena!$C$10="Kanion z uchwytem",((15*'Wycena frontów MDF'!H261)+(15*'Wycena frontów MDF'!O261)+(15*'Wycena frontów MDF'!V261)),IF(Wycena!$C$10="Sparta z uchwytem",((15*'Wycena frontów MDF'!H261)+(15*'Wycena frontów MDF'!O261)+(15*'Wycena frontów MDF'!V261)),0)))</f>
        <v>0</v>
      </c>
      <c r="AE261" s="241">
        <f>IF(Wycena!$C$10="VEGAS",((50*H261)+(50*O261)+(50*V261)),0)</f>
        <v>0</v>
      </c>
      <c r="AF261" s="230">
        <v>0</v>
      </c>
      <c r="AG261" s="320">
        <f t="shared" si="55"/>
        <v>0</v>
      </c>
      <c r="AH261" s="320">
        <f t="shared" si="56"/>
        <v>0</v>
      </c>
      <c r="AI261" s="320">
        <f t="shared" si="57"/>
        <v>0</v>
      </c>
      <c r="AJ261" s="320">
        <f t="shared" si="58"/>
        <v>0</v>
      </c>
      <c r="AK261" s="320">
        <f t="shared" si="59"/>
        <v>0</v>
      </c>
      <c r="AL261" s="320">
        <f t="shared" si="60"/>
        <v>0</v>
      </c>
      <c r="AM261" s="320">
        <f t="shared" si="61"/>
        <v>0</v>
      </c>
      <c r="AN261" s="320">
        <f t="shared" si="62"/>
        <v>0</v>
      </c>
      <c r="AO261" s="320">
        <f t="shared" si="63"/>
        <v>0</v>
      </c>
      <c r="AS261" s="240">
        <f>IF(Wycena!$D$6=2,(AA261+AB261+AC261+AD261+AE261+AG261+AH261+AI261+AJ261+AK261+AL261+AM261+AN261+AO261),IF(Wycena!$D$6=3,(AA261+AB261+AC261+AD261+AF261+AG261+AH261+AI261+AJ261+AK261+AL261+AM261+AN261+AO261),0))</f>
        <v>0</v>
      </c>
      <c r="AT261" s="240">
        <f t="shared" ref="AT261:AT323" si="65">AS261+X261</f>
        <v>33.579000000000001</v>
      </c>
    </row>
    <row r="262" spans="2:46" ht="15.75" thickBot="1">
      <c r="B262" s="250" t="s">
        <v>195</v>
      </c>
      <c r="C262" s="322" t="s">
        <v>1238</v>
      </c>
      <c r="D262" s="302">
        <f t="shared" ref="D262:D323" si="66">IF(C262="PEŁNY",$G$2*E262, IF(C262="SZUFLADA",$K$2*E262,0))</f>
        <v>16.7895</v>
      </c>
      <c r="E262" s="324">
        <v>2</v>
      </c>
      <c r="F262" s="276">
        <v>913</v>
      </c>
      <c r="G262" s="279">
        <v>346</v>
      </c>
      <c r="H262" s="279">
        <v>2</v>
      </c>
      <c r="I262" s="234">
        <f>IF(C262="PEŁNY",VLOOKUP(Wycena!$C$10,Wycena!$AA$2:$AC$60,3,0),IF(C262="SZUFLADA",VLOOKUP(Wycena!$C$10,Wycena!$AA$63:$AC$121,3,0),0))</f>
        <v>0</v>
      </c>
      <c r="J262" s="337" t="s">
        <v>1244</v>
      </c>
      <c r="K262" s="337"/>
      <c r="L262" s="327"/>
      <c r="M262" s="279"/>
      <c r="N262" s="279"/>
      <c r="O262" s="279"/>
      <c r="P262" s="234">
        <f>IF(J262="PEŁNY",VLOOKUP(Wycena!$C$10,Wycena!$AA$2:$AC$60,3,0),IF(J262="SZUFLADA",VLOOKUP(Wycena!$C$10,Wycena!$AA$63:$AC$121,3,0),0))</f>
        <v>0</v>
      </c>
      <c r="Q262" s="337" t="s">
        <v>1244</v>
      </c>
      <c r="R262" s="273"/>
      <c r="S262" s="327"/>
      <c r="T262" s="279"/>
      <c r="U262" s="279"/>
      <c r="V262" s="279"/>
      <c r="W262" s="234">
        <f>IF(Q262="PEŁNY",VLOOKUP(Wycena!$C$10,Wycena!$AA$2:$AC$60,3,0),IF(Q262="SZUFLADA",VLOOKUP(Wycena!$C$10,Wycena!$AA$63:$AC$121,3,0),0))</f>
        <v>0</v>
      </c>
      <c r="X262" s="239">
        <f>IF(Wycena!$D$6&gt;1,(('Wycena frontów MDF'!D262*'Wycena frontów MDF'!H262)+('Wycena frontów MDF'!K262*'Wycena frontów MDF'!O262)+('Wycena frontów MDF'!R262*'Wycena frontów MDF'!V262)),0)</f>
        <v>33.579000000000001</v>
      </c>
      <c r="Z262" s="230">
        <f t="shared" ref="Z262:Z323" si="67">(((F262/1000)*(G262/1000))*H262)+(((M262/1000)*(N262/1000))*O262)+(((T262/1000)*(U262/1000))*V262)</f>
        <v>0.63179600000000002</v>
      </c>
      <c r="AA262" s="230">
        <f t="shared" ref="AA262:AA323" si="68">Z262*$Z$1</f>
        <v>0</v>
      </c>
      <c r="AB262" s="230">
        <f t="shared" ref="AB262:AB323" si="69">IF(F262&gt;1200,((F262*G262/1000000)*40),0)</f>
        <v>0</v>
      </c>
      <c r="AC262" s="230">
        <f t="shared" ref="AC262:AC323" si="70">IF(M262&gt;1200,((M262*N262/1000000)*40),0)</f>
        <v>0</v>
      </c>
      <c r="AD262" s="240">
        <f>IF(Wycena!$C$10="ALASKA z uchwytem",((15*'Wycena frontów MDF'!H262)+(15*'Wycena frontów MDF'!O262)+(15*'Wycena frontów MDF'!V262)),IF(Wycena!$C$10="Kanion z uchwytem",((15*'Wycena frontów MDF'!H262)+(15*'Wycena frontów MDF'!O262)+(15*'Wycena frontów MDF'!V262)),IF(Wycena!$C$10="Sparta z uchwytem",((15*'Wycena frontów MDF'!H262)+(15*'Wycena frontów MDF'!O262)+(15*'Wycena frontów MDF'!V262)),0)))</f>
        <v>0</v>
      </c>
      <c r="AE262" s="241">
        <f>IF(Wycena!$C$10="VEGAS",((50*H262)+(50*O262)+(50*V262)),0)</f>
        <v>0</v>
      </c>
      <c r="AF262" s="230">
        <v>0</v>
      </c>
      <c r="AG262" s="320">
        <f t="shared" ref="AG262:AG323" si="71">IF(C262="SZUFLADA",IF(I262=1,IF(OR(F262&lt;1200,G262&lt;1200),$AJ$1*H262,0),0),0)</f>
        <v>0</v>
      </c>
      <c r="AH262" s="320">
        <f t="shared" ref="AH262:AH323" si="72">IF(C262="PEŁNY",IF(I262=2,IF(OR(F262&lt;300,G262&lt;300),$AJ$2*H262,0),0),0)</f>
        <v>0</v>
      </c>
      <c r="AI262" s="320">
        <f t="shared" ref="AI262:AI323" si="73">IF(C262="BRAK",0,IF(I262=3,IF(OR(F262&lt;1200,G262&lt;1200),$AJ$3*H262,0),0))</f>
        <v>0</v>
      </c>
      <c r="AJ262" s="320">
        <f t="shared" ref="AJ262:AJ323" si="74">IF(J262="SZUFLADA",IF(P262=1,IF(OR(M262&lt;1200,N262&lt;1200),$AJ$1*O262,0),0),0)</f>
        <v>0</v>
      </c>
      <c r="AK262" s="320">
        <f t="shared" ref="AK262:AK323" si="75">IF(J262="PEŁNY",IF(P262=2,IF(OR(M262&lt;300,N262&lt;300),$AJ$2*O262,0),0),0)</f>
        <v>0</v>
      </c>
      <c r="AL262" s="320">
        <f t="shared" ref="AL262:AL323" si="76">IF(J262="BRAK",0,IF(P262=3,IF(OR(M262&lt;1200,N262&lt;1200),$AJ$3*O262,0),0))</f>
        <v>0</v>
      </c>
      <c r="AM262" s="320">
        <f t="shared" ref="AM262:AM323" si="77">IF(Q262="SZUFLADA",IF(W262=1,IF(OR(T262&lt;1200,U262&lt;1200),$AJ$1*V262,0),0),0)</f>
        <v>0</v>
      </c>
      <c r="AN262" s="320">
        <f t="shared" ref="AN262:AN323" si="78">IF(Q262="PEŁNY",IF(W262=2,IF(OR(T262&lt;300,U262&lt;300),$AJ$2*V262,0),0),0)</f>
        <v>0</v>
      </c>
      <c r="AO262" s="320">
        <f t="shared" ref="AO262:AO323" si="79">IF(Q262="BRAK",0,IF(W262=3,IF(OR(T262&lt;1200,U262&lt;1200),$AJ$3*V262,0),0))</f>
        <v>0</v>
      </c>
      <c r="AS262" s="240">
        <f>IF(Wycena!$D$6=2,(AA262+AB262+AC262+AD262+AE262+AG262+AH262+AI262+AJ262+AK262+AL262+AM262+AN262+AO262),IF(Wycena!$D$6=3,(AA262+AB262+AC262+AD262+AF262+AG262+AH262+AI262+AJ262+AK262+AL262+AM262+AN262+AO262),0))</f>
        <v>0</v>
      </c>
      <c r="AT262" s="240">
        <f t="shared" si="65"/>
        <v>33.579000000000001</v>
      </c>
    </row>
    <row r="263" spans="2:46" ht="15.75" thickBot="1">
      <c r="B263" s="243" t="s">
        <v>196</v>
      </c>
      <c r="C263" s="322" t="s">
        <v>1238</v>
      </c>
      <c r="D263" s="302">
        <f t="shared" si="66"/>
        <v>16.7895</v>
      </c>
      <c r="E263" s="324">
        <v>2</v>
      </c>
      <c r="F263" s="276">
        <v>913</v>
      </c>
      <c r="G263" s="278">
        <v>396</v>
      </c>
      <c r="H263" s="271">
        <v>2</v>
      </c>
      <c r="I263" s="234">
        <f>IF(C263="PEŁNY",VLOOKUP(Wycena!$C$10,Wycena!$AA$2:$AC$60,3,0),IF(C263="SZUFLADA",VLOOKUP(Wycena!$C$10,Wycena!$AA$63:$AC$121,3,0),0))</f>
        <v>0</v>
      </c>
      <c r="J263" s="337" t="s">
        <v>1244</v>
      </c>
      <c r="K263" s="337"/>
      <c r="L263" s="328"/>
      <c r="M263" s="280"/>
      <c r="N263" s="280"/>
      <c r="O263" s="280"/>
      <c r="P263" s="234">
        <f>IF(J263="PEŁNY",VLOOKUP(Wycena!$C$10,Wycena!$AA$2:$AC$60,3,0),IF(J263="SZUFLADA",VLOOKUP(Wycena!$C$10,Wycena!$AA$63:$AC$121,3,0),0))</f>
        <v>0</v>
      </c>
      <c r="Q263" s="337" t="s">
        <v>1244</v>
      </c>
      <c r="R263" s="280"/>
      <c r="S263" s="329"/>
      <c r="T263" s="280"/>
      <c r="U263" s="280"/>
      <c r="V263"/>
      <c r="W263" s="234">
        <f>IF(Q263="PEŁNY",VLOOKUP(Wycena!$C$10,Wycena!$AA$2:$AC$60,3,0),IF(Q263="SZUFLADA",VLOOKUP(Wycena!$C$10,Wycena!$AA$63:$AC$121,3,0),0))</f>
        <v>0</v>
      </c>
      <c r="X263" s="239">
        <f>IF(Wycena!$D$6&gt;1,(('Wycena frontów MDF'!D263*'Wycena frontów MDF'!H263)+('Wycena frontów MDF'!K263*'Wycena frontów MDF'!O263)+('Wycena frontów MDF'!R263*'Wycena frontów MDF'!V263)),0)</f>
        <v>33.579000000000001</v>
      </c>
      <c r="Z263" s="230">
        <f t="shared" si="67"/>
        <v>0.72309600000000007</v>
      </c>
      <c r="AA263" s="230">
        <f t="shared" si="68"/>
        <v>0</v>
      </c>
      <c r="AB263" s="230">
        <f t="shared" si="69"/>
        <v>0</v>
      </c>
      <c r="AC263" s="230">
        <f t="shared" si="70"/>
        <v>0</v>
      </c>
      <c r="AD263" s="240">
        <f>IF(Wycena!$C$10="ALASKA z uchwytem",((15*'Wycena frontów MDF'!H263)+(15*'Wycena frontów MDF'!O263)+(15*'Wycena frontów MDF'!V263)),IF(Wycena!$C$10="Kanion z uchwytem",((15*'Wycena frontów MDF'!H263)+(15*'Wycena frontów MDF'!O263)+(15*'Wycena frontów MDF'!V263)),IF(Wycena!$C$10="Sparta z uchwytem",((15*'Wycena frontów MDF'!H263)+(15*'Wycena frontów MDF'!O263)+(15*'Wycena frontów MDF'!V263)),0)))</f>
        <v>0</v>
      </c>
      <c r="AE263" s="241">
        <f>IF(Wycena!$C$10="VEGAS",((50*H263)+(50*O263)+(50*V263)),0)</f>
        <v>0</v>
      </c>
      <c r="AF263" s="230">
        <v>0</v>
      </c>
      <c r="AG263" s="320">
        <f t="shared" si="71"/>
        <v>0</v>
      </c>
      <c r="AH263" s="320">
        <f t="shared" si="72"/>
        <v>0</v>
      </c>
      <c r="AI263" s="320">
        <f t="shared" si="73"/>
        <v>0</v>
      </c>
      <c r="AJ263" s="320">
        <f t="shared" si="74"/>
        <v>0</v>
      </c>
      <c r="AK263" s="320">
        <f t="shared" si="75"/>
        <v>0</v>
      </c>
      <c r="AL263" s="320">
        <f t="shared" si="76"/>
        <v>0</v>
      </c>
      <c r="AM263" s="320">
        <f t="shared" si="77"/>
        <v>0</v>
      </c>
      <c r="AN263" s="320">
        <f t="shared" si="78"/>
        <v>0</v>
      </c>
      <c r="AO263" s="320">
        <f t="shared" si="79"/>
        <v>0</v>
      </c>
      <c r="AS263" s="240">
        <f>IF(Wycena!$D$6=2,(AA263+AB263+AC263+AD263+AE263+AG263+AH263+AI263+AJ263+AK263+AL263+AM263+AN263+AO263),IF(Wycena!$D$6=3,(AA263+AB263+AC263+AD263+AF263+AG263+AH263+AI263+AJ263+AK263+AL263+AM263+AN263+AO263),0))</f>
        <v>0</v>
      </c>
      <c r="AT263" s="240">
        <f t="shared" si="65"/>
        <v>33.579000000000001</v>
      </c>
    </row>
    <row r="264" spans="2:46" ht="15.75" thickBot="1">
      <c r="B264" s="243" t="s">
        <v>197</v>
      </c>
      <c r="C264" s="322" t="s">
        <v>1238</v>
      </c>
      <c r="D264" s="302">
        <f t="shared" si="66"/>
        <v>16.7895</v>
      </c>
      <c r="E264" s="324">
        <v>2</v>
      </c>
      <c r="F264" s="276">
        <v>913</v>
      </c>
      <c r="G264" s="278">
        <v>446</v>
      </c>
      <c r="H264" s="271">
        <v>2</v>
      </c>
      <c r="I264" s="234">
        <f>IF(C264="PEŁNY",VLOOKUP(Wycena!$C$10,Wycena!$AA$2:$AC$60,3,0),IF(C264="SZUFLADA",VLOOKUP(Wycena!$C$10,Wycena!$AA$63:$AC$121,3,0),0))</f>
        <v>0</v>
      </c>
      <c r="J264" s="337" t="s">
        <v>1244</v>
      </c>
      <c r="K264" s="337"/>
      <c r="L264" s="328"/>
      <c r="M264" s="280"/>
      <c r="N264" s="280"/>
      <c r="O264" s="280"/>
      <c r="P264" s="234">
        <f>IF(J264="PEŁNY",VLOOKUP(Wycena!$C$10,Wycena!$AA$2:$AC$60,3,0),IF(J264="SZUFLADA",VLOOKUP(Wycena!$C$10,Wycena!$AA$63:$AC$121,3,0),0))</f>
        <v>0</v>
      </c>
      <c r="Q264" s="337" t="s">
        <v>1244</v>
      </c>
      <c r="R264" s="280"/>
      <c r="S264" s="329"/>
      <c r="T264" s="280"/>
      <c r="U264" s="280"/>
      <c r="V264"/>
      <c r="W264" s="234">
        <f>IF(Q264="PEŁNY",VLOOKUP(Wycena!$C$10,Wycena!$AA$2:$AC$60,3,0),IF(Q264="SZUFLADA",VLOOKUP(Wycena!$C$10,Wycena!$AA$63:$AC$121,3,0),0))</f>
        <v>0</v>
      </c>
      <c r="X264" s="239">
        <f>IF(Wycena!$D$6&gt;1,(('Wycena frontów MDF'!D264*'Wycena frontów MDF'!H264)+('Wycena frontów MDF'!K264*'Wycena frontów MDF'!O264)+('Wycena frontów MDF'!R264*'Wycena frontów MDF'!V264)),0)</f>
        <v>33.579000000000001</v>
      </c>
      <c r="Z264" s="230">
        <f t="shared" si="67"/>
        <v>0.81439600000000001</v>
      </c>
      <c r="AA264" s="230">
        <f t="shared" si="68"/>
        <v>0</v>
      </c>
      <c r="AB264" s="230">
        <f t="shared" si="69"/>
        <v>0</v>
      </c>
      <c r="AC264" s="230">
        <f t="shared" si="70"/>
        <v>0</v>
      </c>
      <c r="AD264" s="240">
        <f>IF(Wycena!$C$10="ALASKA z uchwytem",((15*'Wycena frontów MDF'!H264)+(15*'Wycena frontów MDF'!O264)+(15*'Wycena frontów MDF'!V264)),IF(Wycena!$C$10="Kanion z uchwytem",((15*'Wycena frontów MDF'!H264)+(15*'Wycena frontów MDF'!O264)+(15*'Wycena frontów MDF'!V264)),IF(Wycena!$C$10="Sparta z uchwytem",((15*'Wycena frontów MDF'!H264)+(15*'Wycena frontów MDF'!O264)+(15*'Wycena frontów MDF'!V264)),0)))</f>
        <v>0</v>
      </c>
      <c r="AE264" s="241">
        <f>IF(Wycena!$C$10="VEGAS",((50*H264)+(50*O264)+(50*V264)),0)</f>
        <v>0</v>
      </c>
      <c r="AF264" s="230">
        <v>0</v>
      </c>
      <c r="AG264" s="320">
        <f t="shared" si="71"/>
        <v>0</v>
      </c>
      <c r="AH264" s="320">
        <f t="shared" si="72"/>
        <v>0</v>
      </c>
      <c r="AI264" s="320">
        <f t="shared" si="73"/>
        <v>0</v>
      </c>
      <c r="AJ264" s="320">
        <f t="shared" si="74"/>
        <v>0</v>
      </c>
      <c r="AK264" s="320">
        <f t="shared" si="75"/>
        <v>0</v>
      </c>
      <c r="AL264" s="320">
        <f t="shared" si="76"/>
        <v>0</v>
      </c>
      <c r="AM264" s="320">
        <f t="shared" si="77"/>
        <v>0</v>
      </c>
      <c r="AN264" s="320">
        <f t="shared" si="78"/>
        <v>0</v>
      </c>
      <c r="AO264" s="320">
        <f t="shared" si="79"/>
        <v>0</v>
      </c>
      <c r="AS264" s="240">
        <f>IF(Wycena!$D$6=2,(AA264+AB264+AC264+AD264+AE264+AG264+AH264+AI264+AJ264+AK264+AL264+AM264+AN264+AO264),IF(Wycena!$D$6=3,(AA264+AB264+AC264+AD264+AF264+AG264+AH264+AI264+AJ264+AK264+AL264+AM264+AN264+AO264),0))</f>
        <v>0</v>
      </c>
      <c r="AT264" s="240">
        <f t="shared" si="65"/>
        <v>33.579000000000001</v>
      </c>
    </row>
    <row r="265" spans="2:46" ht="15.75" thickBot="1">
      <c r="B265" s="243" t="s">
        <v>198</v>
      </c>
      <c r="C265" s="322" t="s">
        <v>1238</v>
      </c>
      <c r="D265" s="302">
        <f t="shared" si="66"/>
        <v>16.7895</v>
      </c>
      <c r="E265" s="324">
        <v>2</v>
      </c>
      <c r="F265" s="276">
        <v>913</v>
      </c>
      <c r="G265" s="278">
        <v>496</v>
      </c>
      <c r="H265" s="271">
        <v>2</v>
      </c>
      <c r="I265" s="234">
        <f>IF(C265="PEŁNY",VLOOKUP(Wycena!$C$10,Wycena!$AA$2:$AC$60,3,0),IF(C265="SZUFLADA",VLOOKUP(Wycena!$C$10,Wycena!$AA$63:$AC$121,3,0),0))</f>
        <v>0</v>
      </c>
      <c r="J265" s="337" t="s">
        <v>1244</v>
      </c>
      <c r="K265" s="337"/>
      <c r="L265" s="328"/>
      <c r="M265" s="280"/>
      <c r="N265" s="280"/>
      <c r="O265" s="280"/>
      <c r="P265" s="234">
        <f>IF(J265="PEŁNY",VLOOKUP(Wycena!$C$10,Wycena!$AA$2:$AC$60,3,0),IF(J265="SZUFLADA",VLOOKUP(Wycena!$C$10,Wycena!$AA$63:$AC$121,3,0),0))</f>
        <v>0</v>
      </c>
      <c r="Q265" s="337" t="s">
        <v>1244</v>
      </c>
      <c r="R265" s="280"/>
      <c r="S265" s="329"/>
      <c r="T265" s="280"/>
      <c r="U265" s="280"/>
      <c r="V265"/>
      <c r="W265" s="234">
        <f>IF(Q265="PEŁNY",VLOOKUP(Wycena!$C$10,Wycena!$AA$2:$AC$60,3,0),IF(Q265="SZUFLADA",VLOOKUP(Wycena!$C$10,Wycena!$AA$63:$AC$121,3,0),0))</f>
        <v>0</v>
      </c>
      <c r="X265" s="239">
        <f>IF(Wycena!$D$6&gt;1,(('Wycena frontów MDF'!D265*'Wycena frontów MDF'!H265)+('Wycena frontów MDF'!K265*'Wycena frontów MDF'!O265)+('Wycena frontów MDF'!R265*'Wycena frontów MDF'!V265)),0)</f>
        <v>33.579000000000001</v>
      </c>
      <c r="Z265" s="230">
        <f t="shared" si="67"/>
        <v>0.90569600000000006</v>
      </c>
      <c r="AA265" s="230">
        <f t="shared" si="68"/>
        <v>0</v>
      </c>
      <c r="AB265" s="230">
        <f t="shared" si="69"/>
        <v>0</v>
      </c>
      <c r="AC265" s="230">
        <f t="shared" si="70"/>
        <v>0</v>
      </c>
      <c r="AD265" s="240">
        <f>IF(Wycena!$C$10="ALASKA z uchwytem",((15*'Wycena frontów MDF'!H265)+(15*'Wycena frontów MDF'!O265)+(15*'Wycena frontów MDF'!V265)),IF(Wycena!$C$10="Kanion z uchwytem",((15*'Wycena frontów MDF'!H265)+(15*'Wycena frontów MDF'!O265)+(15*'Wycena frontów MDF'!V265)),IF(Wycena!$C$10="Sparta z uchwytem",((15*'Wycena frontów MDF'!H265)+(15*'Wycena frontów MDF'!O265)+(15*'Wycena frontów MDF'!V265)),0)))</f>
        <v>0</v>
      </c>
      <c r="AE265" s="241">
        <f>IF(Wycena!$C$10="VEGAS",((50*H265)+(50*O265)+(50*V265)),0)</f>
        <v>0</v>
      </c>
      <c r="AF265" s="230">
        <v>0</v>
      </c>
      <c r="AG265" s="320">
        <f t="shared" si="71"/>
        <v>0</v>
      </c>
      <c r="AH265" s="320">
        <f t="shared" si="72"/>
        <v>0</v>
      </c>
      <c r="AI265" s="320">
        <f t="shared" si="73"/>
        <v>0</v>
      </c>
      <c r="AJ265" s="320">
        <f t="shared" si="74"/>
        <v>0</v>
      </c>
      <c r="AK265" s="320">
        <f t="shared" si="75"/>
        <v>0</v>
      </c>
      <c r="AL265" s="320">
        <f t="shared" si="76"/>
        <v>0</v>
      </c>
      <c r="AM265" s="320">
        <f t="shared" si="77"/>
        <v>0</v>
      </c>
      <c r="AN265" s="320">
        <f t="shared" si="78"/>
        <v>0</v>
      </c>
      <c r="AO265" s="320">
        <f t="shared" si="79"/>
        <v>0</v>
      </c>
      <c r="AS265" s="240">
        <f>IF(Wycena!$D$6=2,(AA265+AB265+AC265+AD265+AE265+AG265+AH265+AI265+AJ265+AK265+AL265+AM265+AN265+AO265),IF(Wycena!$D$6=3,(AA265+AB265+AC265+AD265+AF265+AG265+AH265+AI265+AJ265+AK265+AL265+AM265+AN265+AO265),0))</f>
        <v>0</v>
      </c>
      <c r="AT265" s="240">
        <f t="shared" si="65"/>
        <v>33.579000000000001</v>
      </c>
    </row>
    <row r="266" spans="2:46" ht="15.75" thickBot="1">
      <c r="B266" s="243" t="s">
        <v>199</v>
      </c>
      <c r="C266" s="322" t="s">
        <v>1238</v>
      </c>
      <c r="D266" s="302">
        <f t="shared" si="66"/>
        <v>16.7895</v>
      </c>
      <c r="E266" s="324">
        <v>2</v>
      </c>
      <c r="F266" s="276">
        <v>913</v>
      </c>
      <c r="G266" s="278">
        <v>396</v>
      </c>
      <c r="H266" s="271">
        <v>2</v>
      </c>
      <c r="I266" s="234">
        <f>IF(C266="PEŁNY",VLOOKUP(Wycena!$C$10,Wycena!$AA$2:$AC$60,3,0),IF(C266="SZUFLADA",VLOOKUP(Wycena!$C$10,Wycena!$AA$63:$AC$121,3,0),0))</f>
        <v>0</v>
      </c>
      <c r="J266" s="337" t="s">
        <v>1244</v>
      </c>
      <c r="K266" s="337"/>
      <c r="L266" s="328"/>
      <c r="M266"/>
      <c r="N266"/>
      <c r="O266"/>
      <c r="P266" s="234">
        <f>IF(J266="PEŁNY",VLOOKUP(Wycena!$C$10,Wycena!$AA$2:$AC$60,3,0),IF(J266="SZUFLADA",VLOOKUP(Wycena!$C$10,Wycena!$AA$63:$AC$121,3,0),0))</f>
        <v>0</v>
      </c>
      <c r="Q266" s="337" t="s">
        <v>1244</v>
      </c>
      <c r="R266" s="280"/>
      <c r="S266" s="329"/>
      <c r="T266"/>
      <c r="U266"/>
      <c r="V266"/>
      <c r="W266" s="234">
        <f>IF(Q266="PEŁNY",VLOOKUP(Wycena!$C$10,Wycena!$AA$2:$AC$60,3,0),IF(Q266="SZUFLADA",VLOOKUP(Wycena!$C$10,Wycena!$AA$63:$AC$121,3,0),0))</f>
        <v>0</v>
      </c>
      <c r="X266" s="239">
        <f>IF(Wycena!$D$6&gt;1,(('Wycena frontów MDF'!D266*'Wycena frontów MDF'!H266)+('Wycena frontów MDF'!K266*'Wycena frontów MDF'!O266)+('Wycena frontów MDF'!R266*'Wycena frontów MDF'!V266)),0)</f>
        <v>33.579000000000001</v>
      </c>
      <c r="Z266" s="230">
        <f t="shared" si="67"/>
        <v>0.72309600000000007</v>
      </c>
      <c r="AA266" s="230">
        <f t="shared" si="68"/>
        <v>0</v>
      </c>
      <c r="AB266" s="230">
        <f t="shared" si="69"/>
        <v>0</v>
      </c>
      <c r="AC266" s="230">
        <f t="shared" si="70"/>
        <v>0</v>
      </c>
      <c r="AD266" s="240">
        <f>IF(Wycena!$C$10="ALASKA z uchwytem",((15*'Wycena frontów MDF'!H266)+(15*'Wycena frontów MDF'!O266)+(15*'Wycena frontów MDF'!V266)),IF(Wycena!$C$10="Kanion z uchwytem",((15*'Wycena frontów MDF'!H266)+(15*'Wycena frontów MDF'!O266)+(15*'Wycena frontów MDF'!V266)),IF(Wycena!$C$10="Sparta z uchwytem",((15*'Wycena frontów MDF'!H266)+(15*'Wycena frontów MDF'!O266)+(15*'Wycena frontów MDF'!V266)),0)))</f>
        <v>0</v>
      </c>
      <c r="AE266" s="241">
        <f>IF(Wycena!$C$10="VEGAS",((50*H266)+(50*O266)+(50*V266)),0)</f>
        <v>0</v>
      </c>
      <c r="AF266" s="230">
        <v>0</v>
      </c>
      <c r="AG266" s="320">
        <f t="shared" si="71"/>
        <v>0</v>
      </c>
      <c r="AH266" s="320">
        <f t="shared" si="72"/>
        <v>0</v>
      </c>
      <c r="AI266" s="320">
        <f t="shared" si="73"/>
        <v>0</v>
      </c>
      <c r="AJ266" s="320">
        <f t="shared" si="74"/>
        <v>0</v>
      </c>
      <c r="AK266" s="320">
        <f t="shared" si="75"/>
        <v>0</v>
      </c>
      <c r="AL266" s="320">
        <f t="shared" si="76"/>
        <v>0</v>
      </c>
      <c r="AM266" s="320">
        <f t="shared" si="77"/>
        <v>0</v>
      </c>
      <c r="AN266" s="320">
        <f t="shared" si="78"/>
        <v>0</v>
      </c>
      <c r="AO266" s="320">
        <f t="shared" si="79"/>
        <v>0</v>
      </c>
      <c r="AS266" s="240">
        <f>IF(Wycena!$D$6=2,(AA266+AB266+AC266+AD266+AE266+AG266+AH266+AI266+AJ266+AK266+AL266+AM266+AN266+AO266),IF(Wycena!$D$6=3,(AA266+AB266+AC266+AD266+AF266+AG266+AH266+AI266+AJ266+AK266+AL266+AM266+AN266+AO266),0))</f>
        <v>0</v>
      </c>
      <c r="AT266" s="240">
        <f t="shared" si="65"/>
        <v>33.579000000000001</v>
      </c>
    </row>
    <row r="267" spans="2:46" ht="15.75" thickBot="1">
      <c r="B267" s="243" t="s">
        <v>200</v>
      </c>
      <c r="C267" s="322" t="s">
        <v>1238</v>
      </c>
      <c r="D267" s="302">
        <f t="shared" si="66"/>
        <v>16.7895</v>
      </c>
      <c r="E267" s="324">
        <v>2</v>
      </c>
      <c r="F267" s="276">
        <v>913</v>
      </c>
      <c r="G267" s="278">
        <v>446</v>
      </c>
      <c r="H267" s="271">
        <v>2</v>
      </c>
      <c r="I267" s="234">
        <f>IF(C267="PEŁNY",VLOOKUP(Wycena!$C$10,Wycena!$AA$2:$AC$60,3,0),IF(C267="SZUFLADA",VLOOKUP(Wycena!$C$10,Wycena!$AA$63:$AC$121,3,0),0))</f>
        <v>0</v>
      </c>
      <c r="J267" s="337" t="s">
        <v>1244</v>
      </c>
      <c r="K267" s="337"/>
      <c r="L267" s="328"/>
      <c r="M267"/>
      <c r="N267"/>
      <c r="O267"/>
      <c r="P267" s="234">
        <f>IF(J267="PEŁNY",VLOOKUP(Wycena!$C$10,Wycena!$AA$2:$AC$60,3,0),IF(J267="SZUFLADA",VLOOKUP(Wycena!$C$10,Wycena!$AA$63:$AC$121,3,0),0))</f>
        <v>0</v>
      </c>
      <c r="Q267" s="337" t="s">
        <v>1244</v>
      </c>
      <c r="R267" s="280"/>
      <c r="S267" s="329"/>
      <c r="T267"/>
      <c r="U267"/>
      <c r="V267"/>
      <c r="W267" s="234">
        <f>IF(Q267="PEŁNY",VLOOKUP(Wycena!$C$10,Wycena!$AA$2:$AC$60,3,0),IF(Q267="SZUFLADA",VLOOKUP(Wycena!$C$10,Wycena!$AA$63:$AC$121,3,0),0))</f>
        <v>0</v>
      </c>
      <c r="X267" s="239">
        <f>IF(Wycena!$D$6&gt;1,(('Wycena frontów MDF'!D267*'Wycena frontów MDF'!H267)+('Wycena frontów MDF'!K267*'Wycena frontów MDF'!O267)+('Wycena frontów MDF'!R267*'Wycena frontów MDF'!V267)),0)</f>
        <v>33.579000000000001</v>
      </c>
      <c r="Z267" s="230">
        <f t="shared" si="67"/>
        <v>0.81439600000000001</v>
      </c>
      <c r="AA267" s="230">
        <f t="shared" si="68"/>
        <v>0</v>
      </c>
      <c r="AB267" s="230">
        <f t="shared" si="69"/>
        <v>0</v>
      </c>
      <c r="AC267" s="230">
        <f t="shared" si="70"/>
        <v>0</v>
      </c>
      <c r="AD267" s="240">
        <f>IF(Wycena!$C$10="ALASKA z uchwytem",((15*'Wycena frontów MDF'!H267)+(15*'Wycena frontów MDF'!O267)+(15*'Wycena frontów MDF'!V267)),IF(Wycena!$C$10="Kanion z uchwytem",((15*'Wycena frontów MDF'!H267)+(15*'Wycena frontów MDF'!O267)+(15*'Wycena frontów MDF'!V267)),IF(Wycena!$C$10="Sparta z uchwytem",((15*'Wycena frontów MDF'!H267)+(15*'Wycena frontów MDF'!O267)+(15*'Wycena frontów MDF'!V267)),0)))</f>
        <v>0</v>
      </c>
      <c r="AE267" s="241">
        <f>IF(Wycena!$C$10="VEGAS",((50*H267)+(50*O267)+(50*V267)),0)</f>
        <v>0</v>
      </c>
      <c r="AF267" s="230">
        <v>0</v>
      </c>
      <c r="AG267" s="320">
        <f t="shared" si="71"/>
        <v>0</v>
      </c>
      <c r="AH267" s="320">
        <f t="shared" si="72"/>
        <v>0</v>
      </c>
      <c r="AI267" s="320">
        <f t="shared" si="73"/>
        <v>0</v>
      </c>
      <c r="AJ267" s="320">
        <f t="shared" si="74"/>
        <v>0</v>
      </c>
      <c r="AK267" s="320">
        <f t="shared" si="75"/>
        <v>0</v>
      </c>
      <c r="AL267" s="320">
        <f t="shared" si="76"/>
        <v>0</v>
      </c>
      <c r="AM267" s="320">
        <f t="shared" si="77"/>
        <v>0</v>
      </c>
      <c r="AN267" s="320">
        <f t="shared" si="78"/>
        <v>0</v>
      </c>
      <c r="AO267" s="320">
        <f t="shared" si="79"/>
        <v>0</v>
      </c>
      <c r="AS267" s="240">
        <f>IF(Wycena!$D$6=2,(AA267+AB267+AC267+AD267+AE267+AG267+AH267+AI267+AJ267+AK267+AL267+AM267+AN267+AO267),IF(Wycena!$D$6=3,(AA267+AB267+AC267+AD267+AF267+AG267+AH267+AI267+AJ267+AK267+AL267+AM267+AN267+AO267),0))</f>
        <v>0</v>
      </c>
      <c r="AT267" s="240">
        <f t="shared" si="65"/>
        <v>33.579000000000001</v>
      </c>
    </row>
    <row r="268" spans="2:46" ht="15.75" thickBot="1">
      <c r="B268" s="243" t="s">
        <v>201</v>
      </c>
      <c r="C268" s="322" t="s">
        <v>1238</v>
      </c>
      <c r="D268" s="302">
        <f t="shared" si="66"/>
        <v>16.7895</v>
      </c>
      <c r="E268" s="324">
        <v>2</v>
      </c>
      <c r="F268" s="276">
        <v>913</v>
      </c>
      <c r="G268" s="278">
        <v>496</v>
      </c>
      <c r="H268" s="271">
        <v>2</v>
      </c>
      <c r="I268" s="234">
        <f>IF(C268="PEŁNY",VLOOKUP(Wycena!$C$10,Wycena!$AA$2:$AC$60,3,0),IF(C268="SZUFLADA",VLOOKUP(Wycena!$C$10,Wycena!$AA$63:$AC$121,3,0),0))</f>
        <v>0</v>
      </c>
      <c r="J268" s="337" t="s">
        <v>1244</v>
      </c>
      <c r="K268" s="337"/>
      <c r="L268" s="328"/>
      <c r="M268"/>
      <c r="N268"/>
      <c r="O268"/>
      <c r="P268" s="234">
        <f>IF(J268="PEŁNY",VLOOKUP(Wycena!$C$10,Wycena!$AA$2:$AC$60,3,0),IF(J268="SZUFLADA",VLOOKUP(Wycena!$C$10,Wycena!$AA$63:$AC$121,3,0),0))</f>
        <v>0</v>
      </c>
      <c r="Q268" s="337" t="s">
        <v>1244</v>
      </c>
      <c r="R268" s="280"/>
      <c r="S268" s="329"/>
      <c r="T268"/>
      <c r="U268"/>
      <c r="V268"/>
      <c r="W268" s="234">
        <f>IF(Q268="PEŁNY",VLOOKUP(Wycena!$C$10,Wycena!$AA$2:$AC$60,3,0),IF(Q268="SZUFLADA",VLOOKUP(Wycena!$C$10,Wycena!$AA$63:$AC$121,3,0),0))</f>
        <v>0</v>
      </c>
      <c r="X268" s="239">
        <f>IF(Wycena!$D$6&gt;1,(('Wycena frontów MDF'!D268*'Wycena frontów MDF'!H268)+('Wycena frontów MDF'!K268*'Wycena frontów MDF'!O268)+('Wycena frontów MDF'!R268*'Wycena frontów MDF'!V268)),0)</f>
        <v>33.579000000000001</v>
      </c>
      <c r="Z268" s="230">
        <f t="shared" si="67"/>
        <v>0.90569600000000006</v>
      </c>
      <c r="AA268" s="230">
        <f t="shared" si="68"/>
        <v>0</v>
      </c>
      <c r="AB268" s="230">
        <f t="shared" si="69"/>
        <v>0</v>
      </c>
      <c r="AC268" s="230">
        <f t="shared" si="70"/>
        <v>0</v>
      </c>
      <c r="AD268" s="240">
        <f>IF(Wycena!$C$10="ALASKA z uchwytem",((15*'Wycena frontów MDF'!H268)+(15*'Wycena frontów MDF'!O268)+(15*'Wycena frontów MDF'!V268)),IF(Wycena!$C$10="Kanion z uchwytem",((15*'Wycena frontów MDF'!H268)+(15*'Wycena frontów MDF'!O268)+(15*'Wycena frontów MDF'!V268)),IF(Wycena!$C$10="Sparta z uchwytem",((15*'Wycena frontów MDF'!H268)+(15*'Wycena frontów MDF'!O268)+(15*'Wycena frontów MDF'!V268)),0)))</f>
        <v>0</v>
      </c>
      <c r="AE268" s="241">
        <f>IF(Wycena!$C$10="VEGAS",((50*H268)+(50*O268)+(50*V268)),0)</f>
        <v>0</v>
      </c>
      <c r="AF268" s="230">
        <v>0</v>
      </c>
      <c r="AG268" s="320">
        <f t="shared" si="71"/>
        <v>0</v>
      </c>
      <c r="AH268" s="320">
        <f t="shared" si="72"/>
        <v>0</v>
      </c>
      <c r="AI268" s="320">
        <f t="shared" si="73"/>
        <v>0</v>
      </c>
      <c r="AJ268" s="320">
        <f t="shared" si="74"/>
        <v>0</v>
      </c>
      <c r="AK268" s="320">
        <f t="shared" si="75"/>
        <v>0</v>
      </c>
      <c r="AL268" s="320">
        <f t="shared" si="76"/>
        <v>0</v>
      </c>
      <c r="AM268" s="320">
        <f t="shared" si="77"/>
        <v>0</v>
      </c>
      <c r="AN268" s="320">
        <f t="shared" si="78"/>
        <v>0</v>
      </c>
      <c r="AO268" s="320">
        <f t="shared" si="79"/>
        <v>0</v>
      </c>
      <c r="AS268" s="240">
        <f>IF(Wycena!$D$6=2,(AA268+AB268+AC268+AD268+AE268+AG268+AH268+AI268+AJ268+AK268+AL268+AM268+AN268+AO268),IF(Wycena!$D$6=3,(AA268+AB268+AC268+AD268+AF268+AG268+AH268+AI268+AJ268+AK268+AL268+AM268+AN268+AO268),0))</f>
        <v>0</v>
      </c>
      <c r="AT268" s="240">
        <f t="shared" si="65"/>
        <v>33.579000000000001</v>
      </c>
    </row>
    <row r="269" spans="2:46" ht="15.75" thickBot="1">
      <c r="B269" s="243" t="s">
        <v>202</v>
      </c>
      <c r="C269" s="322" t="s">
        <v>1238</v>
      </c>
      <c r="D269" s="302">
        <f t="shared" si="66"/>
        <v>16.7895</v>
      </c>
      <c r="E269" s="324">
        <v>2</v>
      </c>
      <c r="F269" s="276">
        <v>913</v>
      </c>
      <c r="G269" s="278">
        <v>546</v>
      </c>
      <c r="H269" s="271">
        <v>2</v>
      </c>
      <c r="I269" s="234">
        <f>IF(C269="PEŁNY",VLOOKUP(Wycena!$C$10,Wycena!$AA$2:$AC$60,3,0),IF(C269="SZUFLADA",VLOOKUP(Wycena!$C$10,Wycena!$AA$63:$AC$121,3,0),0))</f>
        <v>0</v>
      </c>
      <c r="J269" s="337" t="s">
        <v>1244</v>
      </c>
      <c r="K269" s="337"/>
      <c r="L269" s="328"/>
      <c r="M269"/>
      <c r="N269"/>
      <c r="O269"/>
      <c r="P269" s="234">
        <f>IF(J269="PEŁNY",VLOOKUP(Wycena!$C$10,Wycena!$AA$2:$AC$60,3,0),IF(J269="SZUFLADA",VLOOKUP(Wycena!$C$10,Wycena!$AA$63:$AC$121,3,0),0))</f>
        <v>0</v>
      </c>
      <c r="Q269" s="337" t="s">
        <v>1244</v>
      </c>
      <c r="R269" s="280"/>
      <c r="S269" s="329"/>
      <c r="T269"/>
      <c r="U269"/>
      <c r="V269"/>
      <c r="W269" s="234">
        <f>IF(Q269="PEŁNY",VLOOKUP(Wycena!$C$10,Wycena!$AA$2:$AC$60,3,0),IF(Q269="SZUFLADA",VLOOKUP(Wycena!$C$10,Wycena!$AA$63:$AC$121,3,0),0))</f>
        <v>0</v>
      </c>
      <c r="X269" s="239">
        <f>IF(Wycena!$D$6&gt;1,(('Wycena frontów MDF'!D269*'Wycena frontów MDF'!H269)+('Wycena frontów MDF'!K269*'Wycena frontów MDF'!O269)+('Wycena frontów MDF'!R269*'Wycena frontów MDF'!V269)),0)</f>
        <v>33.579000000000001</v>
      </c>
      <c r="Z269" s="230">
        <f t="shared" si="67"/>
        <v>0.9969960000000001</v>
      </c>
      <c r="AA269" s="230">
        <f t="shared" si="68"/>
        <v>0</v>
      </c>
      <c r="AB269" s="230">
        <f t="shared" si="69"/>
        <v>0</v>
      </c>
      <c r="AC269" s="230">
        <f t="shared" si="70"/>
        <v>0</v>
      </c>
      <c r="AD269" s="240">
        <f>IF(Wycena!$C$10="ALASKA z uchwytem",((15*'Wycena frontów MDF'!H269)+(15*'Wycena frontów MDF'!O269)+(15*'Wycena frontów MDF'!V269)),IF(Wycena!$C$10="Kanion z uchwytem",((15*'Wycena frontów MDF'!H269)+(15*'Wycena frontów MDF'!O269)+(15*'Wycena frontów MDF'!V269)),IF(Wycena!$C$10="Sparta z uchwytem",((15*'Wycena frontów MDF'!H269)+(15*'Wycena frontów MDF'!O269)+(15*'Wycena frontów MDF'!V269)),0)))</f>
        <v>0</v>
      </c>
      <c r="AE269" s="241">
        <f>IF(Wycena!$C$10="VEGAS",((50*H269)+(50*O269)+(50*V269)),0)</f>
        <v>0</v>
      </c>
      <c r="AF269" s="230">
        <v>0</v>
      </c>
      <c r="AG269" s="320">
        <f t="shared" si="71"/>
        <v>0</v>
      </c>
      <c r="AH269" s="320">
        <f t="shared" si="72"/>
        <v>0</v>
      </c>
      <c r="AI269" s="320">
        <f t="shared" si="73"/>
        <v>0</v>
      </c>
      <c r="AJ269" s="320">
        <f t="shared" si="74"/>
        <v>0</v>
      </c>
      <c r="AK269" s="320">
        <f t="shared" si="75"/>
        <v>0</v>
      </c>
      <c r="AL269" s="320">
        <f t="shared" si="76"/>
        <v>0</v>
      </c>
      <c r="AM269" s="320">
        <f t="shared" si="77"/>
        <v>0</v>
      </c>
      <c r="AN269" s="320">
        <f t="shared" si="78"/>
        <v>0</v>
      </c>
      <c r="AO269" s="320">
        <f t="shared" si="79"/>
        <v>0</v>
      </c>
      <c r="AS269" s="240">
        <f>IF(Wycena!$D$6=2,(AA269+AB269+AC269+AD269+AE269+AG269+AH269+AI269+AJ269+AK269+AL269+AM269+AN269+AO269),IF(Wycena!$D$6=3,(AA269+AB269+AC269+AD269+AF269+AG269+AH269+AI269+AJ269+AK269+AL269+AM269+AN269+AO269),0))</f>
        <v>0</v>
      </c>
      <c r="AT269" s="240">
        <f t="shared" si="65"/>
        <v>33.579000000000001</v>
      </c>
    </row>
    <row r="270" spans="2:46" ht="15.75" thickBot="1">
      <c r="B270" s="243" t="s">
        <v>203</v>
      </c>
      <c r="C270" s="322" t="s">
        <v>1238</v>
      </c>
      <c r="D270" s="302">
        <f t="shared" si="66"/>
        <v>16.7895</v>
      </c>
      <c r="E270" s="324">
        <v>2</v>
      </c>
      <c r="F270" s="276">
        <v>913</v>
      </c>
      <c r="G270" s="278">
        <v>596</v>
      </c>
      <c r="H270" s="271">
        <v>2</v>
      </c>
      <c r="I270" s="234">
        <f>IF(C270="PEŁNY",VLOOKUP(Wycena!$C$10,Wycena!$AA$2:$AC$60,3,0),IF(C270="SZUFLADA",VLOOKUP(Wycena!$C$10,Wycena!$AA$63:$AC$121,3,0),0))</f>
        <v>0</v>
      </c>
      <c r="J270" s="337" t="s">
        <v>1244</v>
      </c>
      <c r="K270" s="337"/>
      <c r="L270" s="328"/>
      <c r="M270"/>
      <c r="N270"/>
      <c r="O270"/>
      <c r="P270" s="234">
        <f>IF(J270="PEŁNY",VLOOKUP(Wycena!$C$10,Wycena!$AA$2:$AC$60,3,0),IF(J270="SZUFLADA",VLOOKUP(Wycena!$C$10,Wycena!$AA$63:$AC$121,3,0),0))</f>
        <v>0</v>
      </c>
      <c r="Q270" s="337" t="s">
        <v>1244</v>
      </c>
      <c r="R270" s="280"/>
      <c r="S270" s="329"/>
      <c r="T270"/>
      <c r="U270"/>
      <c r="V270"/>
      <c r="W270" s="234">
        <f>IF(Q270="PEŁNY",VLOOKUP(Wycena!$C$10,Wycena!$AA$2:$AC$60,3,0),IF(Q270="SZUFLADA",VLOOKUP(Wycena!$C$10,Wycena!$AA$63:$AC$121,3,0),0))</f>
        <v>0</v>
      </c>
      <c r="X270" s="239">
        <f>IF(Wycena!$D$6&gt;1,(('Wycena frontów MDF'!D270*'Wycena frontów MDF'!H270)+('Wycena frontów MDF'!K270*'Wycena frontów MDF'!O270)+('Wycena frontów MDF'!R270*'Wycena frontów MDF'!V270)),0)</f>
        <v>33.579000000000001</v>
      </c>
      <c r="Z270" s="230">
        <f t="shared" si="67"/>
        <v>1.0882959999999999</v>
      </c>
      <c r="AA270" s="230">
        <f t="shared" si="68"/>
        <v>0</v>
      </c>
      <c r="AB270" s="230">
        <f t="shared" si="69"/>
        <v>0</v>
      </c>
      <c r="AC270" s="230">
        <f t="shared" si="70"/>
        <v>0</v>
      </c>
      <c r="AD270" s="240">
        <f>IF(Wycena!$C$10="ALASKA z uchwytem",((15*'Wycena frontów MDF'!H270)+(15*'Wycena frontów MDF'!O270)+(15*'Wycena frontów MDF'!V270)),IF(Wycena!$C$10="Kanion z uchwytem",((15*'Wycena frontów MDF'!H270)+(15*'Wycena frontów MDF'!O270)+(15*'Wycena frontów MDF'!V270)),IF(Wycena!$C$10="Sparta z uchwytem",((15*'Wycena frontów MDF'!H270)+(15*'Wycena frontów MDF'!O270)+(15*'Wycena frontów MDF'!V270)),0)))</f>
        <v>0</v>
      </c>
      <c r="AE270" s="241">
        <f>IF(Wycena!$C$10="VEGAS",((50*H270)+(50*O270)+(50*V270)),0)</f>
        <v>0</v>
      </c>
      <c r="AF270" s="230">
        <v>0</v>
      </c>
      <c r="AG270" s="320">
        <f t="shared" si="71"/>
        <v>0</v>
      </c>
      <c r="AH270" s="320">
        <f t="shared" si="72"/>
        <v>0</v>
      </c>
      <c r="AI270" s="320">
        <f t="shared" si="73"/>
        <v>0</v>
      </c>
      <c r="AJ270" s="320">
        <f t="shared" si="74"/>
        <v>0</v>
      </c>
      <c r="AK270" s="320">
        <f t="shared" si="75"/>
        <v>0</v>
      </c>
      <c r="AL270" s="320">
        <f t="shared" si="76"/>
        <v>0</v>
      </c>
      <c r="AM270" s="320">
        <f t="shared" si="77"/>
        <v>0</v>
      </c>
      <c r="AN270" s="320">
        <f t="shared" si="78"/>
        <v>0</v>
      </c>
      <c r="AO270" s="320">
        <f t="shared" si="79"/>
        <v>0</v>
      </c>
      <c r="AS270" s="240">
        <f>IF(Wycena!$D$6=2,(AA270+AB270+AC270+AD270+AE270+AG270+AH270+AI270+AJ270+AK270+AL270+AM270+AN270+AO270),IF(Wycena!$D$6=3,(AA270+AB270+AC270+AD270+AF270+AG270+AH270+AI270+AJ270+AK270+AL270+AM270+AN270+AO270),0))</f>
        <v>0</v>
      </c>
      <c r="AT270" s="240">
        <f t="shared" si="65"/>
        <v>33.579000000000001</v>
      </c>
    </row>
    <row r="271" spans="2:46" ht="15.75" thickBot="1">
      <c r="B271" s="243" t="s">
        <v>940</v>
      </c>
      <c r="C271" s="337" t="s">
        <v>1244</v>
      </c>
      <c r="D271" s="337"/>
      <c r="E271" s="327"/>
      <c r="F271" s="278"/>
      <c r="G271" s="278"/>
      <c r="H271" s="271"/>
      <c r="I271" s="234">
        <f>IF(C271="PEŁNY",VLOOKUP(Wycena!$C$10,Wycena!$AA$2:$AC$60,3,0),IF(C271="SZUFLADA",VLOOKUP(Wycena!$C$10,Wycena!$AA$63:$AC$121,3,0),0))</f>
        <v>0</v>
      </c>
      <c r="J271" s="337" t="s">
        <v>1244</v>
      </c>
      <c r="K271" s="337"/>
      <c r="L271" s="328"/>
      <c r="M271"/>
      <c r="N271"/>
      <c r="O271"/>
      <c r="P271" s="234">
        <f>IF(J271="PEŁNY",VLOOKUP(Wycena!$C$10,Wycena!$AA$2:$AC$60,3,0),IF(J271="SZUFLADA",VLOOKUP(Wycena!$C$10,Wycena!$AA$63:$AC$121,3,0),0))</f>
        <v>0</v>
      </c>
      <c r="Q271" s="337" t="s">
        <v>1244</v>
      </c>
      <c r="R271" s="280"/>
      <c r="S271" s="329"/>
      <c r="T271"/>
      <c r="U271"/>
      <c r="V271"/>
      <c r="W271" s="234">
        <f>IF(Q271="PEŁNY",VLOOKUP(Wycena!$C$10,Wycena!$AA$2:$AC$60,3,0),IF(Q271="SZUFLADA",VLOOKUP(Wycena!$C$10,Wycena!$AA$63:$AC$121,3,0),0))</f>
        <v>0</v>
      </c>
      <c r="X271" s="239">
        <f>IF(Wycena!$D$6&gt;1,(('Wycena frontów MDF'!D271*'Wycena frontów MDF'!H271)+('Wycena frontów MDF'!K271*'Wycena frontów MDF'!O271)+('Wycena frontów MDF'!R271*'Wycena frontów MDF'!V271)),0)</f>
        <v>0</v>
      </c>
      <c r="Z271" s="230">
        <f t="shared" si="67"/>
        <v>0</v>
      </c>
      <c r="AA271" s="230">
        <f t="shared" si="68"/>
        <v>0</v>
      </c>
      <c r="AB271" s="230">
        <f t="shared" si="69"/>
        <v>0</v>
      </c>
      <c r="AC271" s="230">
        <f t="shared" si="70"/>
        <v>0</v>
      </c>
      <c r="AD271" s="240">
        <f>IF(Wycena!$C$10="ALASKA z uchwytem",((15*'Wycena frontów MDF'!H271)+(15*'Wycena frontów MDF'!O271)+(15*'Wycena frontów MDF'!V271)),IF(Wycena!$C$10="Kanion z uchwytem",((15*'Wycena frontów MDF'!H271)+(15*'Wycena frontów MDF'!O271)+(15*'Wycena frontów MDF'!V271)),IF(Wycena!$C$10="Sparta z uchwytem",((15*'Wycena frontów MDF'!H271)+(15*'Wycena frontów MDF'!O271)+(15*'Wycena frontów MDF'!V271)),0)))</f>
        <v>0</v>
      </c>
      <c r="AE271" s="241">
        <f>IF(Wycena!$C$10="VEGAS",((50*H271)+(50*O271)+(50*V271)),0)</f>
        <v>0</v>
      </c>
      <c r="AF271" s="230">
        <v>0</v>
      </c>
      <c r="AG271" s="320">
        <f t="shared" si="71"/>
        <v>0</v>
      </c>
      <c r="AH271" s="320">
        <f t="shared" si="72"/>
        <v>0</v>
      </c>
      <c r="AI271" s="320">
        <f t="shared" si="73"/>
        <v>0</v>
      </c>
      <c r="AJ271" s="320">
        <f t="shared" si="74"/>
        <v>0</v>
      </c>
      <c r="AK271" s="320">
        <f t="shared" si="75"/>
        <v>0</v>
      </c>
      <c r="AL271" s="320">
        <f t="shared" si="76"/>
        <v>0</v>
      </c>
      <c r="AM271" s="320">
        <f t="shared" si="77"/>
        <v>0</v>
      </c>
      <c r="AN271" s="320">
        <f t="shared" si="78"/>
        <v>0</v>
      </c>
      <c r="AO271" s="320">
        <f t="shared" si="79"/>
        <v>0</v>
      </c>
      <c r="AS271" s="240">
        <f>IF(Wycena!$D$6=2,(AA271+AB271+AC271+AD271+AE271+AG271+AH271+AI271+AJ271+AK271+AL271+AM271+AN271+AO271),IF(Wycena!$D$6=3,(AA271+AB271+AC271+AD271+AF271+AG271+AH271+AI271+AJ271+AK271+AL271+AM271+AN271+AO271),0))</f>
        <v>0</v>
      </c>
      <c r="AT271" s="240">
        <f t="shared" si="65"/>
        <v>0</v>
      </c>
    </row>
    <row r="272" spans="2:46" ht="15.75" thickBot="1">
      <c r="B272" s="243" t="s">
        <v>941</v>
      </c>
      <c r="C272" s="337" t="s">
        <v>1244</v>
      </c>
      <c r="D272" s="337"/>
      <c r="E272" s="327"/>
      <c r="F272" s="278"/>
      <c r="G272" s="278"/>
      <c r="H272" s="271"/>
      <c r="I272" s="234">
        <f>IF(C272="PEŁNY",VLOOKUP(Wycena!$C$10,Wycena!$AA$2:$AC$60,3,0),IF(C272="SZUFLADA",VLOOKUP(Wycena!$C$10,Wycena!$AA$63:$AC$121,3,0),0))</f>
        <v>0</v>
      </c>
      <c r="J272" s="337" t="s">
        <v>1244</v>
      </c>
      <c r="K272" s="337"/>
      <c r="L272" s="328"/>
      <c r="M272"/>
      <c r="N272"/>
      <c r="O272"/>
      <c r="P272" s="234">
        <f>IF(J272="PEŁNY",VLOOKUP(Wycena!$C$10,Wycena!$AA$2:$AC$60,3,0),IF(J272="SZUFLADA",VLOOKUP(Wycena!$C$10,Wycena!$AA$63:$AC$121,3,0),0))</f>
        <v>0</v>
      </c>
      <c r="Q272" s="337" t="s">
        <v>1244</v>
      </c>
      <c r="R272" s="280"/>
      <c r="S272" s="329"/>
      <c r="T272"/>
      <c r="U272"/>
      <c r="V272"/>
      <c r="W272" s="234">
        <f>IF(Q272="PEŁNY",VLOOKUP(Wycena!$C$10,Wycena!$AA$2:$AC$60,3,0),IF(Q272="SZUFLADA",VLOOKUP(Wycena!$C$10,Wycena!$AA$63:$AC$121,3,0),0))</f>
        <v>0</v>
      </c>
      <c r="X272" s="239">
        <f>IF(Wycena!$D$6&gt;1,(('Wycena frontów MDF'!D272*'Wycena frontów MDF'!H272)+('Wycena frontów MDF'!K272*'Wycena frontów MDF'!O272)+('Wycena frontów MDF'!R272*'Wycena frontów MDF'!V272)),0)</f>
        <v>0</v>
      </c>
      <c r="Z272" s="230">
        <f t="shared" si="67"/>
        <v>0</v>
      </c>
      <c r="AA272" s="230">
        <f t="shared" si="68"/>
        <v>0</v>
      </c>
      <c r="AB272" s="230">
        <f t="shared" si="69"/>
        <v>0</v>
      </c>
      <c r="AC272" s="230">
        <f t="shared" si="70"/>
        <v>0</v>
      </c>
      <c r="AD272" s="240">
        <f>IF(Wycena!$C$10="ALASKA z uchwytem",((15*'Wycena frontów MDF'!H272)+(15*'Wycena frontów MDF'!O272)+(15*'Wycena frontów MDF'!V272)),IF(Wycena!$C$10="Kanion z uchwytem",((15*'Wycena frontów MDF'!H272)+(15*'Wycena frontów MDF'!O272)+(15*'Wycena frontów MDF'!V272)),IF(Wycena!$C$10="Sparta z uchwytem",((15*'Wycena frontów MDF'!H272)+(15*'Wycena frontów MDF'!O272)+(15*'Wycena frontów MDF'!V272)),0)))</f>
        <v>0</v>
      </c>
      <c r="AE272" s="241">
        <f>IF(Wycena!$C$10="VEGAS",((50*H272)+(50*O272)+(50*V272)),0)</f>
        <v>0</v>
      </c>
      <c r="AF272" s="230">
        <v>0</v>
      </c>
      <c r="AG272" s="320">
        <f t="shared" si="71"/>
        <v>0</v>
      </c>
      <c r="AH272" s="320">
        <f t="shared" si="72"/>
        <v>0</v>
      </c>
      <c r="AI272" s="320">
        <f t="shared" si="73"/>
        <v>0</v>
      </c>
      <c r="AJ272" s="320">
        <f t="shared" si="74"/>
        <v>0</v>
      </c>
      <c r="AK272" s="320">
        <f t="shared" si="75"/>
        <v>0</v>
      </c>
      <c r="AL272" s="320">
        <f t="shared" si="76"/>
        <v>0</v>
      </c>
      <c r="AM272" s="320">
        <f t="shared" si="77"/>
        <v>0</v>
      </c>
      <c r="AN272" s="320">
        <f t="shared" si="78"/>
        <v>0</v>
      </c>
      <c r="AO272" s="320">
        <f t="shared" si="79"/>
        <v>0</v>
      </c>
      <c r="AS272" s="240">
        <f>IF(Wycena!$D$6=2,(AA272+AB272+AC272+AD272+AE272+AG272+AH272+AI272+AJ272+AK272+AL272+AM272+AN272+AO272),IF(Wycena!$D$6=3,(AA272+AB272+AC272+AD272+AF272+AG272+AH272+AI272+AJ272+AK272+AL272+AM272+AN272+AO272),0))</f>
        <v>0</v>
      </c>
      <c r="AT272" s="240">
        <f t="shared" si="65"/>
        <v>0</v>
      </c>
    </row>
    <row r="273" spans="2:46" ht="15.75" thickBot="1">
      <c r="B273" s="243" t="s">
        <v>942</v>
      </c>
      <c r="C273" s="337" t="s">
        <v>1244</v>
      </c>
      <c r="D273" s="337"/>
      <c r="E273" s="327"/>
      <c r="F273" s="278"/>
      <c r="G273" s="278"/>
      <c r="H273" s="271"/>
      <c r="I273" s="234">
        <f>IF(C273="PEŁNY",VLOOKUP(Wycena!$C$10,Wycena!$AA$2:$AC$60,3,0),IF(C273="SZUFLADA",VLOOKUP(Wycena!$C$10,Wycena!$AA$63:$AC$121,3,0),0))</f>
        <v>0</v>
      </c>
      <c r="J273" s="337" t="s">
        <v>1244</v>
      </c>
      <c r="K273" s="337"/>
      <c r="L273" s="328"/>
      <c r="M273"/>
      <c r="N273"/>
      <c r="O273"/>
      <c r="P273" s="234">
        <f>IF(J273="PEŁNY",VLOOKUP(Wycena!$C$10,Wycena!$AA$2:$AC$60,3,0),IF(J273="SZUFLADA",VLOOKUP(Wycena!$C$10,Wycena!$AA$63:$AC$121,3,0),0))</f>
        <v>0</v>
      </c>
      <c r="Q273" s="337" t="s">
        <v>1244</v>
      </c>
      <c r="R273" s="280"/>
      <c r="S273" s="329"/>
      <c r="T273"/>
      <c r="U273"/>
      <c r="V273"/>
      <c r="W273" s="234">
        <f>IF(Q273="PEŁNY",VLOOKUP(Wycena!$C$10,Wycena!$AA$2:$AC$60,3,0),IF(Q273="SZUFLADA",VLOOKUP(Wycena!$C$10,Wycena!$AA$63:$AC$121,3,0),0))</f>
        <v>0</v>
      </c>
      <c r="X273" s="239">
        <f>IF(Wycena!$D$6&gt;1,(('Wycena frontów MDF'!D273*'Wycena frontów MDF'!H273)+('Wycena frontów MDF'!K273*'Wycena frontów MDF'!O273)+('Wycena frontów MDF'!R273*'Wycena frontów MDF'!V273)),0)</f>
        <v>0</v>
      </c>
      <c r="Z273" s="230">
        <f t="shared" si="67"/>
        <v>0</v>
      </c>
      <c r="AA273" s="230">
        <f t="shared" si="68"/>
        <v>0</v>
      </c>
      <c r="AB273" s="230">
        <f t="shared" si="69"/>
        <v>0</v>
      </c>
      <c r="AC273" s="230">
        <f t="shared" si="70"/>
        <v>0</v>
      </c>
      <c r="AD273" s="240">
        <f>IF(Wycena!$C$10="ALASKA z uchwytem",((15*'Wycena frontów MDF'!H273)+(15*'Wycena frontów MDF'!O273)+(15*'Wycena frontów MDF'!V273)),IF(Wycena!$C$10="Kanion z uchwytem",((15*'Wycena frontów MDF'!H273)+(15*'Wycena frontów MDF'!O273)+(15*'Wycena frontów MDF'!V273)),IF(Wycena!$C$10="Sparta z uchwytem",((15*'Wycena frontów MDF'!H273)+(15*'Wycena frontów MDF'!O273)+(15*'Wycena frontów MDF'!V273)),0)))</f>
        <v>0</v>
      </c>
      <c r="AE273" s="241">
        <f>IF(Wycena!$C$10="VEGAS",((50*H273)+(50*O273)+(50*V273)),0)</f>
        <v>0</v>
      </c>
      <c r="AF273" s="230">
        <v>0</v>
      </c>
      <c r="AG273" s="320">
        <f t="shared" si="71"/>
        <v>0</v>
      </c>
      <c r="AH273" s="320">
        <f t="shared" si="72"/>
        <v>0</v>
      </c>
      <c r="AI273" s="320">
        <f t="shared" si="73"/>
        <v>0</v>
      </c>
      <c r="AJ273" s="320">
        <f t="shared" si="74"/>
        <v>0</v>
      </c>
      <c r="AK273" s="320">
        <f t="shared" si="75"/>
        <v>0</v>
      </c>
      <c r="AL273" s="320">
        <f t="shared" si="76"/>
        <v>0</v>
      </c>
      <c r="AM273" s="320">
        <f t="shared" si="77"/>
        <v>0</v>
      </c>
      <c r="AN273" s="320">
        <f t="shared" si="78"/>
        <v>0</v>
      </c>
      <c r="AO273" s="320">
        <f t="shared" si="79"/>
        <v>0</v>
      </c>
      <c r="AS273" s="240">
        <f>IF(Wycena!$D$6=2,(AA273+AB273+AC273+AD273+AE273+AG273+AH273+AI273+AJ273+AK273+AL273+AM273+AN273+AO273),IF(Wycena!$D$6=3,(AA273+AB273+AC273+AD273+AF273+AG273+AH273+AI273+AJ273+AK273+AL273+AM273+AN273+AO273),0))</f>
        <v>0</v>
      </c>
      <c r="AT273" s="240">
        <f t="shared" si="65"/>
        <v>0</v>
      </c>
    </row>
    <row r="274" spans="2:46" ht="15.75" thickBot="1">
      <c r="B274" s="243" t="s">
        <v>943</v>
      </c>
      <c r="C274" s="337" t="s">
        <v>1244</v>
      </c>
      <c r="D274" s="337"/>
      <c r="E274" s="327"/>
      <c r="F274" s="278"/>
      <c r="G274" s="278"/>
      <c r="H274" s="271"/>
      <c r="I274" s="234">
        <f>IF(C274="PEŁNY",VLOOKUP(Wycena!$C$10,Wycena!$AA$2:$AC$60,3,0),IF(C274="SZUFLADA",VLOOKUP(Wycena!$C$10,Wycena!$AA$63:$AC$121,3,0),0))</f>
        <v>0</v>
      </c>
      <c r="J274" s="337" t="s">
        <v>1244</v>
      </c>
      <c r="K274" s="337"/>
      <c r="L274" s="328"/>
      <c r="M274"/>
      <c r="N274"/>
      <c r="O274"/>
      <c r="P274" s="234">
        <f>IF(J274="PEŁNY",VLOOKUP(Wycena!$C$10,Wycena!$AA$2:$AC$60,3,0),IF(J274="SZUFLADA",VLOOKUP(Wycena!$C$10,Wycena!$AA$63:$AC$121,3,0),0))</f>
        <v>0</v>
      </c>
      <c r="Q274" s="337" t="s">
        <v>1244</v>
      </c>
      <c r="R274" s="280"/>
      <c r="S274" s="329"/>
      <c r="T274"/>
      <c r="U274"/>
      <c r="V274"/>
      <c r="W274" s="234">
        <f>IF(Q274="PEŁNY",VLOOKUP(Wycena!$C$10,Wycena!$AA$2:$AC$60,3,0),IF(Q274="SZUFLADA",VLOOKUP(Wycena!$C$10,Wycena!$AA$63:$AC$121,3,0),0))</f>
        <v>0</v>
      </c>
      <c r="X274" s="239">
        <f>IF(Wycena!$D$6&gt;1,(('Wycena frontów MDF'!D274*'Wycena frontów MDF'!H274)+('Wycena frontów MDF'!K274*'Wycena frontów MDF'!O274)+('Wycena frontów MDF'!R274*'Wycena frontów MDF'!V274)),0)</f>
        <v>0</v>
      </c>
      <c r="Z274" s="230">
        <f t="shared" si="67"/>
        <v>0</v>
      </c>
      <c r="AA274" s="230">
        <f t="shared" si="68"/>
        <v>0</v>
      </c>
      <c r="AB274" s="230">
        <f t="shared" si="69"/>
        <v>0</v>
      </c>
      <c r="AC274" s="230">
        <f t="shared" si="70"/>
        <v>0</v>
      </c>
      <c r="AD274" s="240">
        <f>IF(Wycena!$C$10="ALASKA z uchwytem",((15*'Wycena frontów MDF'!H274)+(15*'Wycena frontów MDF'!O274)+(15*'Wycena frontów MDF'!V274)),IF(Wycena!$C$10="Kanion z uchwytem",((15*'Wycena frontów MDF'!H274)+(15*'Wycena frontów MDF'!O274)+(15*'Wycena frontów MDF'!V274)),IF(Wycena!$C$10="Sparta z uchwytem",((15*'Wycena frontów MDF'!H274)+(15*'Wycena frontów MDF'!O274)+(15*'Wycena frontów MDF'!V274)),0)))</f>
        <v>0</v>
      </c>
      <c r="AE274" s="241">
        <f>IF(Wycena!$C$10="VEGAS",((50*H274)+(50*O274)+(50*V274)),0)</f>
        <v>0</v>
      </c>
      <c r="AF274" s="230">
        <v>0</v>
      </c>
      <c r="AG274" s="320">
        <f t="shared" si="71"/>
        <v>0</v>
      </c>
      <c r="AH274" s="320">
        <f t="shared" si="72"/>
        <v>0</v>
      </c>
      <c r="AI274" s="320">
        <f t="shared" si="73"/>
        <v>0</v>
      </c>
      <c r="AJ274" s="320">
        <f t="shared" si="74"/>
        <v>0</v>
      </c>
      <c r="AK274" s="320">
        <f t="shared" si="75"/>
        <v>0</v>
      </c>
      <c r="AL274" s="320">
        <f t="shared" si="76"/>
        <v>0</v>
      </c>
      <c r="AM274" s="320">
        <f t="shared" si="77"/>
        <v>0</v>
      </c>
      <c r="AN274" s="320">
        <f t="shared" si="78"/>
        <v>0</v>
      </c>
      <c r="AO274" s="320">
        <f t="shared" si="79"/>
        <v>0</v>
      </c>
      <c r="AS274" s="240">
        <f>IF(Wycena!$D$6=2,(AA274+AB274+AC274+AD274+AE274+AG274+AH274+AI274+AJ274+AK274+AL274+AM274+AN274+AO274),IF(Wycena!$D$6=3,(AA274+AB274+AC274+AD274+AF274+AG274+AH274+AI274+AJ274+AK274+AL274+AM274+AN274+AO274),0))</f>
        <v>0</v>
      </c>
      <c r="AT274" s="240">
        <f t="shared" si="65"/>
        <v>0</v>
      </c>
    </row>
    <row r="275" spans="2:46" ht="15.75" thickBot="1">
      <c r="B275" s="243" t="s">
        <v>204</v>
      </c>
      <c r="C275" s="323" t="s">
        <v>1239</v>
      </c>
      <c r="D275" s="336">
        <f t="shared" si="66"/>
        <v>19.187999999999999</v>
      </c>
      <c r="E275" s="325">
        <v>1</v>
      </c>
      <c r="F275" s="278">
        <v>455</v>
      </c>
      <c r="G275" s="278">
        <v>396</v>
      </c>
      <c r="H275" s="224">
        <v>2</v>
      </c>
      <c r="I275" s="234">
        <f>IF(C275="PEŁNY",VLOOKUP(Wycena!$C$10,Wycena!$AA$2:$AC$60,3,0),IF(C275="SZUFLADA",VLOOKUP(Wycena!$C$10,Wycena!$AA$63:$AC$121,3,0),0))</f>
        <v>0</v>
      </c>
      <c r="J275" s="337" t="s">
        <v>1244</v>
      </c>
      <c r="K275" s="337"/>
      <c r="L275" s="329"/>
      <c r="M275"/>
      <c r="N275"/>
      <c r="O275"/>
      <c r="P275" s="234">
        <f>IF(J275="PEŁNY",VLOOKUP(Wycena!$C$10,Wycena!$AA$2:$AC$60,3,0),IF(J275="SZUFLADA",VLOOKUP(Wycena!$C$10,Wycena!$AA$63:$AC$121,3,0),0))</f>
        <v>0</v>
      </c>
      <c r="Q275" s="337" t="s">
        <v>1244</v>
      </c>
      <c r="R275" s="280"/>
      <c r="S275" s="329"/>
      <c r="T275"/>
      <c r="U275"/>
      <c r="V275"/>
      <c r="W275" s="234">
        <f>IF(Q275="PEŁNY",VLOOKUP(Wycena!$C$10,Wycena!$AA$2:$AC$60,3,0),IF(Q275="SZUFLADA",VLOOKUP(Wycena!$C$10,Wycena!$AA$63:$AC$121,3,0),0))</f>
        <v>0</v>
      </c>
      <c r="X275" s="239">
        <f>IF(Wycena!$D$6&gt;1,(('Wycena frontów MDF'!D275*'Wycena frontów MDF'!H275)+('Wycena frontów MDF'!K275*'Wycena frontów MDF'!O275)+('Wycena frontów MDF'!R275*'Wycena frontów MDF'!V275)),0)</f>
        <v>38.375999999999998</v>
      </c>
      <c r="Z275" s="230">
        <f t="shared" si="67"/>
        <v>0.36036000000000001</v>
      </c>
      <c r="AA275" s="230">
        <f t="shared" si="68"/>
        <v>0</v>
      </c>
      <c r="AB275" s="230">
        <f t="shared" si="69"/>
        <v>0</v>
      </c>
      <c r="AC275" s="230">
        <f t="shared" si="70"/>
        <v>0</v>
      </c>
      <c r="AD275" s="240">
        <f>IF(Wycena!$C$10="ALASKA z uchwytem",((15*'Wycena frontów MDF'!H275)+(15*'Wycena frontów MDF'!O275)+(15*'Wycena frontów MDF'!V275)),IF(Wycena!$C$10="Kanion z uchwytem",((15*'Wycena frontów MDF'!H275)+(15*'Wycena frontów MDF'!O275)+(15*'Wycena frontów MDF'!V275)),IF(Wycena!$C$10="Sparta z uchwytem",((15*'Wycena frontów MDF'!H275)+(15*'Wycena frontów MDF'!O275)+(15*'Wycena frontów MDF'!V275)),0)))</f>
        <v>0</v>
      </c>
      <c r="AE275" s="241">
        <f>IF(Wycena!$C$10="VEGAS",((50*H275)+(50*O275)+(50*V275)),0)</f>
        <v>0</v>
      </c>
      <c r="AF275" s="230">
        <v>0</v>
      </c>
      <c r="AG275" s="320">
        <f t="shared" si="71"/>
        <v>0</v>
      </c>
      <c r="AH275" s="320">
        <f t="shared" si="72"/>
        <v>0</v>
      </c>
      <c r="AI275" s="320">
        <f t="shared" si="73"/>
        <v>0</v>
      </c>
      <c r="AJ275" s="320">
        <f t="shared" si="74"/>
        <v>0</v>
      </c>
      <c r="AK275" s="320">
        <f t="shared" si="75"/>
        <v>0</v>
      </c>
      <c r="AL275" s="320">
        <f t="shared" si="76"/>
        <v>0</v>
      </c>
      <c r="AM275" s="320">
        <f t="shared" si="77"/>
        <v>0</v>
      </c>
      <c r="AN275" s="320">
        <f t="shared" si="78"/>
        <v>0</v>
      </c>
      <c r="AO275" s="320">
        <f t="shared" si="79"/>
        <v>0</v>
      </c>
      <c r="AS275" s="240">
        <f>IF(Wycena!$D$6=2,(AA275+AB275+AC275+AD275+AE275+AG275+AH275+AI275+AJ275+AK275+AL275+AM275+AN275+AO275),IF(Wycena!$D$6=3,(AA275+AB275+AC275+AD275+AF275+AG275+AH275+AI275+AJ275+AK275+AL275+AM275+AN275+AO275),0))</f>
        <v>0</v>
      </c>
      <c r="AT275" s="240">
        <f t="shared" si="65"/>
        <v>38.375999999999998</v>
      </c>
    </row>
    <row r="276" spans="2:46" ht="15.75" thickBot="1">
      <c r="B276" s="243" t="s">
        <v>205</v>
      </c>
      <c r="C276" s="323" t="s">
        <v>1239</v>
      </c>
      <c r="D276" s="336">
        <f t="shared" si="66"/>
        <v>19.187999999999999</v>
      </c>
      <c r="E276" s="325">
        <v>1</v>
      </c>
      <c r="F276" s="278">
        <v>455</v>
      </c>
      <c r="G276" s="278">
        <v>446</v>
      </c>
      <c r="H276" s="224">
        <v>2</v>
      </c>
      <c r="I276" s="234">
        <f>IF(C276="PEŁNY",VLOOKUP(Wycena!$C$10,Wycena!$AA$2:$AC$60,3,0),IF(C276="SZUFLADA",VLOOKUP(Wycena!$C$10,Wycena!$AA$63:$AC$121,3,0),0))</f>
        <v>0</v>
      </c>
      <c r="J276" s="337" t="s">
        <v>1244</v>
      </c>
      <c r="K276" s="337"/>
      <c r="L276" s="329"/>
      <c r="M276"/>
      <c r="N276"/>
      <c r="O276"/>
      <c r="P276" s="234">
        <f>IF(J276="PEŁNY",VLOOKUP(Wycena!$C$10,Wycena!$AA$2:$AC$60,3,0),IF(J276="SZUFLADA",VLOOKUP(Wycena!$C$10,Wycena!$AA$63:$AC$121,3,0),0))</f>
        <v>0</v>
      </c>
      <c r="Q276" s="337" t="s">
        <v>1244</v>
      </c>
      <c r="R276" s="280"/>
      <c r="S276" s="329"/>
      <c r="T276"/>
      <c r="U276"/>
      <c r="V276"/>
      <c r="W276" s="234">
        <f>IF(Q276="PEŁNY",VLOOKUP(Wycena!$C$10,Wycena!$AA$2:$AC$60,3,0),IF(Q276="SZUFLADA",VLOOKUP(Wycena!$C$10,Wycena!$AA$63:$AC$121,3,0),0))</f>
        <v>0</v>
      </c>
      <c r="X276" s="239">
        <f>IF(Wycena!$D$6&gt;1,(('Wycena frontów MDF'!D276*'Wycena frontów MDF'!H276)+('Wycena frontów MDF'!K276*'Wycena frontów MDF'!O276)+('Wycena frontów MDF'!R276*'Wycena frontów MDF'!V276)),0)</f>
        <v>38.375999999999998</v>
      </c>
      <c r="Z276" s="230">
        <f t="shared" si="67"/>
        <v>0.40586</v>
      </c>
      <c r="AA276" s="230">
        <f t="shared" si="68"/>
        <v>0</v>
      </c>
      <c r="AB276" s="230">
        <f t="shared" si="69"/>
        <v>0</v>
      </c>
      <c r="AC276" s="230">
        <f t="shared" si="70"/>
        <v>0</v>
      </c>
      <c r="AD276" s="240">
        <f>IF(Wycena!$C$10="ALASKA z uchwytem",((15*'Wycena frontów MDF'!H276)+(15*'Wycena frontów MDF'!O276)+(15*'Wycena frontów MDF'!V276)),IF(Wycena!$C$10="Kanion z uchwytem",((15*'Wycena frontów MDF'!H276)+(15*'Wycena frontów MDF'!O276)+(15*'Wycena frontów MDF'!V276)),IF(Wycena!$C$10="Sparta z uchwytem",((15*'Wycena frontów MDF'!H276)+(15*'Wycena frontów MDF'!O276)+(15*'Wycena frontów MDF'!V276)),0)))</f>
        <v>0</v>
      </c>
      <c r="AE276" s="241">
        <f>IF(Wycena!$C$10="VEGAS",((50*H276)+(50*O276)+(50*V276)),0)</f>
        <v>0</v>
      </c>
      <c r="AF276" s="230">
        <v>0</v>
      </c>
      <c r="AG276" s="320">
        <f t="shared" si="71"/>
        <v>0</v>
      </c>
      <c r="AH276" s="320">
        <f t="shared" si="72"/>
        <v>0</v>
      </c>
      <c r="AI276" s="320">
        <f t="shared" si="73"/>
        <v>0</v>
      </c>
      <c r="AJ276" s="320">
        <f t="shared" si="74"/>
        <v>0</v>
      </c>
      <c r="AK276" s="320">
        <f t="shared" si="75"/>
        <v>0</v>
      </c>
      <c r="AL276" s="320">
        <f t="shared" si="76"/>
        <v>0</v>
      </c>
      <c r="AM276" s="320">
        <f t="shared" si="77"/>
        <v>0</v>
      </c>
      <c r="AN276" s="320">
        <f t="shared" si="78"/>
        <v>0</v>
      </c>
      <c r="AO276" s="320">
        <f t="shared" si="79"/>
        <v>0</v>
      </c>
      <c r="AS276" s="240">
        <f>IF(Wycena!$D$6=2,(AA276+AB276+AC276+AD276+AE276+AG276+AH276+AI276+AJ276+AK276+AL276+AM276+AN276+AO276),IF(Wycena!$D$6=3,(AA276+AB276+AC276+AD276+AF276+AG276+AH276+AI276+AJ276+AK276+AL276+AM276+AN276+AO276),0))</f>
        <v>0</v>
      </c>
      <c r="AT276" s="240">
        <f t="shared" si="65"/>
        <v>38.375999999999998</v>
      </c>
    </row>
    <row r="277" spans="2:46" ht="15.75" thickBot="1">
      <c r="B277" s="243" t="s">
        <v>206</v>
      </c>
      <c r="C277" s="323" t="s">
        <v>1239</v>
      </c>
      <c r="D277" s="336">
        <f t="shared" si="66"/>
        <v>19.187999999999999</v>
      </c>
      <c r="E277" s="325">
        <v>1</v>
      </c>
      <c r="F277" s="278">
        <v>455</v>
      </c>
      <c r="G277" s="278">
        <v>496</v>
      </c>
      <c r="H277" s="224">
        <v>2</v>
      </c>
      <c r="I277" s="234">
        <f>IF(C277="PEŁNY",VLOOKUP(Wycena!$C$10,Wycena!$AA$2:$AC$60,3,0),IF(C277="SZUFLADA",VLOOKUP(Wycena!$C$10,Wycena!$AA$63:$AC$121,3,0),0))</f>
        <v>0</v>
      </c>
      <c r="J277" s="337" t="s">
        <v>1244</v>
      </c>
      <c r="K277" s="337"/>
      <c r="L277" s="329"/>
      <c r="M277"/>
      <c r="N277"/>
      <c r="O277"/>
      <c r="P277" s="234">
        <f>IF(J277="PEŁNY",VLOOKUP(Wycena!$C$10,Wycena!$AA$2:$AC$60,3,0),IF(J277="SZUFLADA",VLOOKUP(Wycena!$C$10,Wycena!$AA$63:$AC$121,3,0),0))</f>
        <v>0</v>
      </c>
      <c r="Q277" s="337" t="s">
        <v>1244</v>
      </c>
      <c r="R277" s="280"/>
      <c r="S277" s="329"/>
      <c r="T277"/>
      <c r="U277"/>
      <c r="V277"/>
      <c r="W277" s="234">
        <f>IF(Q277="PEŁNY",VLOOKUP(Wycena!$C$10,Wycena!$AA$2:$AC$60,3,0),IF(Q277="SZUFLADA",VLOOKUP(Wycena!$C$10,Wycena!$AA$63:$AC$121,3,0),0))</f>
        <v>0</v>
      </c>
      <c r="X277" s="239">
        <f>IF(Wycena!$D$6&gt;1,(('Wycena frontów MDF'!D277*'Wycena frontów MDF'!H277)+('Wycena frontów MDF'!K277*'Wycena frontów MDF'!O277)+('Wycena frontów MDF'!R277*'Wycena frontów MDF'!V277)),0)</f>
        <v>38.375999999999998</v>
      </c>
      <c r="Z277" s="230">
        <f t="shared" si="67"/>
        <v>0.45136000000000004</v>
      </c>
      <c r="AA277" s="230">
        <f t="shared" si="68"/>
        <v>0</v>
      </c>
      <c r="AB277" s="230">
        <f t="shared" si="69"/>
        <v>0</v>
      </c>
      <c r="AC277" s="230">
        <f t="shared" si="70"/>
        <v>0</v>
      </c>
      <c r="AD277" s="240">
        <f>IF(Wycena!$C$10="ALASKA z uchwytem",((15*'Wycena frontów MDF'!H277)+(15*'Wycena frontów MDF'!O277)+(15*'Wycena frontów MDF'!V277)),IF(Wycena!$C$10="Kanion z uchwytem",((15*'Wycena frontów MDF'!H277)+(15*'Wycena frontów MDF'!O277)+(15*'Wycena frontów MDF'!V277)),IF(Wycena!$C$10="Sparta z uchwytem",((15*'Wycena frontów MDF'!H277)+(15*'Wycena frontów MDF'!O277)+(15*'Wycena frontów MDF'!V277)),0)))</f>
        <v>0</v>
      </c>
      <c r="AE277" s="241">
        <f>IF(Wycena!$C$10="VEGAS",((50*H277)+(50*O277)+(50*V277)),0)</f>
        <v>0</v>
      </c>
      <c r="AF277" s="230">
        <v>0</v>
      </c>
      <c r="AG277" s="320">
        <f t="shared" si="71"/>
        <v>0</v>
      </c>
      <c r="AH277" s="320">
        <f t="shared" si="72"/>
        <v>0</v>
      </c>
      <c r="AI277" s="320">
        <f t="shared" si="73"/>
        <v>0</v>
      </c>
      <c r="AJ277" s="320">
        <f t="shared" si="74"/>
        <v>0</v>
      </c>
      <c r="AK277" s="320">
        <f t="shared" si="75"/>
        <v>0</v>
      </c>
      <c r="AL277" s="320">
        <f t="shared" si="76"/>
        <v>0</v>
      </c>
      <c r="AM277" s="320">
        <f t="shared" si="77"/>
        <v>0</v>
      </c>
      <c r="AN277" s="320">
        <f t="shared" si="78"/>
        <v>0</v>
      </c>
      <c r="AO277" s="320">
        <f t="shared" si="79"/>
        <v>0</v>
      </c>
      <c r="AS277" s="240">
        <f>IF(Wycena!$D$6=2,(AA277+AB277+AC277+AD277+AE277+AG277+AH277+AI277+AJ277+AK277+AL277+AM277+AN277+AO277),IF(Wycena!$D$6=3,(AA277+AB277+AC277+AD277+AF277+AG277+AH277+AI277+AJ277+AK277+AL277+AM277+AN277+AO277),0))</f>
        <v>0</v>
      </c>
      <c r="AT277" s="240">
        <f t="shared" si="65"/>
        <v>38.375999999999998</v>
      </c>
    </row>
    <row r="278" spans="2:46" ht="15.75" thickBot="1">
      <c r="B278" s="269" t="s">
        <v>207</v>
      </c>
      <c r="C278" s="323" t="s">
        <v>1239</v>
      </c>
      <c r="D278" s="336">
        <f t="shared" si="66"/>
        <v>19.187999999999999</v>
      </c>
      <c r="E278" s="325">
        <v>1</v>
      </c>
      <c r="F278" s="278">
        <v>455</v>
      </c>
      <c r="G278" s="279">
        <v>596</v>
      </c>
      <c r="H278" s="276">
        <v>2</v>
      </c>
      <c r="I278" s="234">
        <f>IF(C278="PEŁNY",VLOOKUP(Wycena!$C$10,Wycena!$AA$2:$AC$60,3,0),IF(C278="SZUFLADA",VLOOKUP(Wycena!$C$10,Wycena!$AA$63:$AC$121,3,0),0))</f>
        <v>0</v>
      </c>
      <c r="J278" s="337" t="s">
        <v>1244</v>
      </c>
      <c r="K278" s="337"/>
      <c r="L278" s="329"/>
      <c r="M278"/>
      <c r="N278"/>
      <c r="O278"/>
      <c r="P278" s="234">
        <f>IF(J278="PEŁNY",VLOOKUP(Wycena!$C$10,Wycena!$AA$2:$AC$60,3,0),IF(J278="SZUFLADA",VLOOKUP(Wycena!$C$10,Wycena!$AA$63:$AC$121,3,0),0))</f>
        <v>0</v>
      </c>
      <c r="Q278" s="337" t="s">
        <v>1244</v>
      </c>
      <c r="R278" s="280"/>
      <c r="S278" s="329"/>
      <c r="T278"/>
      <c r="U278"/>
      <c r="V278"/>
      <c r="W278" s="234">
        <f>IF(Q278="PEŁNY",VLOOKUP(Wycena!$C$10,Wycena!$AA$2:$AC$60,3,0),IF(Q278="SZUFLADA",VLOOKUP(Wycena!$C$10,Wycena!$AA$63:$AC$121,3,0),0))</f>
        <v>0</v>
      </c>
      <c r="X278" s="239">
        <f>IF(Wycena!$D$6&gt;1,(('Wycena frontów MDF'!D278*'Wycena frontów MDF'!H278)+('Wycena frontów MDF'!K278*'Wycena frontów MDF'!O278)+('Wycena frontów MDF'!R278*'Wycena frontów MDF'!V278)),0)</f>
        <v>38.375999999999998</v>
      </c>
      <c r="Z278" s="230">
        <f t="shared" si="67"/>
        <v>0.54235999999999995</v>
      </c>
      <c r="AA278" s="230">
        <f t="shared" si="68"/>
        <v>0</v>
      </c>
      <c r="AB278" s="230">
        <f t="shared" si="69"/>
        <v>0</v>
      </c>
      <c r="AC278" s="230">
        <f t="shared" si="70"/>
        <v>0</v>
      </c>
      <c r="AD278" s="240">
        <f>IF(Wycena!$C$10="ALASKA z uchwytem",((15*'Wycena frontów MDF'!H278)+(15*'Wycena frontów MDF'!O278)+(15*'Wycena frontów MDF'!V278)),IF(Wycena!$C$10="Kanion z uchwytem",((15*'Wycena frontów MDF'!H278)+(15*'Wycena frontów MDF'!O278)+(15*'Wycena frontów MDF'!V278)),IF(Wycena!$C$10="Sparta z uchwytem",((15*'Wycena frontów MDF'!H278)+(15*'Wycena frontów MDF'!O278)+(15*'Wycena frontów MDF'!V278)),0)))</f>
        <v>0</v>
      </c>
      <c r="AE278" s="241">
        <f>IF(Wycena!$C$10="VEGAS",((50*H278)+(50*O278)+(50*V278)),0)</f>
        <v>0</v>
      </c>
      <c r="AF278" s="230">
        <v>0</v>
      </c>
      <c r="AG278" s="320">
        <f t="shared" si="71"/>
        <v>0</v>
      </c>
      <c r="AH278" s="320">
        <f t="shared" si="72"/>
        <v>0</v>
      </c>
      <c r="AI278" s="320">
        <f t="shared" si="73"/>
        <v>0</v>
      </c>
      <c r="AJ278" s="320">
        <f t="shared" si="74"/>
        <v>0</v>
      </c>
      <c r="AK278" s="320">
        <f t="shared" si="75"/>
        <v>0</v>
      </c>
      <c r="AL278" s="320">
        <f t="shared" si="76"/>
        <v>0</v>
      </c>
      <c r="AM278" s="320">
        <f t="shared" si="77"/>
        <v>0</v>
      </c>
      <c r="AN278" s="320">
        <f t="shared" si="78"/>
        <v>0</v>
      </c>
      <c r="AO278" s="320">
        <f t="shared" si="79"/>
        <v>0</v>
      </c>
      <c r="AS278" s="240">
        <f>IF(Wycena!$D$6=2,(AA278+AB278+AC278+AD278+AE278+AG278+AH278+AI278+AJ278+AK278+AL278+AM278+AN278+AO278),IF(Wycena!$D$6=3,(AA278+AB278+AC278+AD278+AF278+AG278+AH278+AI278+AJ278+AK278+AL278+AM278+AN278+AO278),0))</f>
        <v>0</v>
      </c>
      <c r="AT278" s="240">
        <f t="shared" si="65"/>
        <v>38.375999999999998</v>
      </c>
    </row>
    <row r="279" spans="2:46" ht="15.75" thickBot="1">
      <c r="B279" s="269" t="s">
        <v>944</v>
      </c>
      <c r="C279" s="323" t="s">
        <v>1239</v>
      </c>
      <c r="D279" s="336">
        <f t="shared" si="66"/>
        <v>19.187999999999999</v>
      </c>
      <c r="E279" s="325">
        <v>1</v>
      </c>
      <c r="F279" s="278">
        <v>455</v>
      </c>
      <c r="G279" s="279">
        <v>696</v>
      </c>
      <c r="H279" s="276">
        <v>2</v>
      </c>
      <c r="I279" s="234">
        <f>IF(C279="PEŁNY",VLOOKUP(Wycena!$C$10,Wycena!$AA$2:$AC$60,3,0),IF(C279="SZUFLADA",VLOOKUP(Wycena!$C$10,Wycena!$AA$63:$AC$121,3,0),0))</f>
        <v>0</v>
      </c>
      <c r="J279" s="337" t="s">
        <v>1244</v>
      </c>
      <c r="K279" s="337"/>
      <c r="L279" s="329"/>
      <c r="M279"/>
      <c r="N279"/>
      <c r="O279"/>
      <c r="P279" s="234">
        <f>IF(J279="PEŁNY",VLOOKUP(Wycena!$C$10,Wycena!$AA$2:$AC$60,3,0),IF(J279="SZUFLADA",VLOOKUP(Wycena!$C$10,Wycena!$AA$63:$AC$121,3,0),0))</f>
        <v>0</v>
      </c>
      <c r="Q279" s="337" t="s">
        <v>1244</v>
      </c>
      <c r="R279" s="280"/>
      <c r="S279" s="329"/>
      <c r="T279"/>
      <c r="U279"/>
      <c r="V279"/>
      <c r="W279" s="234">
        <f>IF(Q279="PEŁNY",VLOOKUP(Wycena!$C$10,Wycena!$AA$2:$AC$60,3,0),IF(Q279="SZUFLADA",VLOOKUP(Wycena!$C$10,Wycena!$AA$63:$AC$121,3,0),0))</f>
        <v>0</v>
      </c>
      <c r="X279" s="239">
        <f>IF(Wycena!$D$6&gt;1,(('Wycena frontów MDF'!D279*'Wycena frontów MDF'!H279)+('Wycena frontów MDF'!K279*'Wycena frontów MDF'!O279)+('Wycena frontów MDF'!R279*'Wycena frontów MDF'!V279)),0)</f>
        <v>38.375999999999998</v>
      </c>
      <c r="Z279" s="230">
        <f t="shared" si="67"/>
        <v>0.63335999999999992</v>
      </c>
      <c r="AA279" s="230">
        <f t="shared" si="68"/>
        <v>0</v>
      </c>
      <c r="AB279" s="230">
        <f t="shared" si="69"/>
        <v>0</v>
      </c>
      <c r="AC279" s="230">
        <f t="shared" si="70"/>
        <v>0</v>
      </c>
      <c r="AD279" s="240">
        <f>IF(Wycena!$C$10="ALASKA z uchwytem",((15*'Wycena frontów MDF'!H279)+(15*'Wycena frontów MDF'!O279)+(15*'Wycena frontów MDF'!V279)),IF(Wycena!$C$10="Kanion z uchwytem",((15*'Wycena frontów MDF'!H279)+(15*'Wycena frontów MDF'!O279)+(15*'Wycena frontów MDF'!V279)),IF(Wycena!$C$10="Sparta z uchwytem",((15*'Wycena frontów MDF'!H279)+(15*'Wycena frontów MDF'!O279)+(15*'Wycena frontów MDF'!V279)),0)))</f>
        <v>0</v>
      </c>
      <c r="AE279" s="241">
        <f>IF(Wycena!$C$10="VEGAS",((50*H279)+(50*O279)+(50*V279)),0)</f>
        <v>0</v>
      </c>
      <c r="AF279" s="230">
        <v>0</v>
      </c>
      <c r="AG279" s="320">
        <f t="shared" si="71"/>
        <v>0</v>
      </c>
      <c r="AH279" s="320">
        <f t="shared" si="72"/>
        <v>0</v>
      </c>
      <c r="AI279" s="320">
        <f t="shared" si="73"/>
        <v>0</v>
      </c>
      <c r="AJ279" s="320">
        <f t="shared" si="74"/>
        <v>0</v>
      </c>
      <c r="AK279" s="320">
        <f t="shared" si="75"/>
        <v>0</v>
      </c>
      <c r="AL279" s="320">
        <f t="shared" si="76"/>
        <v>0</v>
      </c>
      <c r="AM279" s="320">
        <f t="shared" si="77"/>
        <v>0</v>
      </c>
      <c r="AN279" s="320">
        <f t="shared" si="78"/>
        <v>0</v>
      </c>
      <c r="AO279" s="320">
        <f t="shared" si="79"/>
        <v>0</v>
      </c>
      <c r="AS279" s="240">
        <f>IF(Wycena!$D$6=2,(AA279+AB279+AC279+AD279+AE279+AG279+AH279+AI279+AJ279+AK279+AL279+AM279+AN279+AO279),IF(Wycena!$D$6=3,(AA279+AB279+AC279+AD279+AF279+AG279+AH279+AI279+AJ279+AK279+AL279+AM279+AN279+AO279),0))</f>
        <v>0</v>
      </c>
      <c r="AT279" s="240">
        <f t="shared" si="65"/>
        <v>38.375999999999998</v>
      </c>
    </row>
    <row r="280" spans="2:46" ht="15.75" thickBot="1">
      <c r="B280" s="243" t="s">
        <v>945</v>
      </c>
      <c r="C280" s="323" t="s">
        <v>1239</v>
      </c>
      <c r="D280" s="336">
        <f t="shared" si="66"/>
        <v>19.187999999999999</v>
      </c>
      <c r="E280" s="325">
        <v>1</v>
      </c>
      <c r="F280" s="278">
        <v>455</v>
      </c>
      <c r="G280" s="279">
        <v>796</v>
      </c>
      <c r="H280" s="276">
        <v>2</v>
      </c>
      <c r="I280" s="234">
        <f>IF(C280="PEŁNY",VLOOKUP(Wycena!$C$10,Wycena!$AA$2:$AC$60,3,0),IF(C280="SZUFLADA",VLOOKUP(Wycena!$C$10,Wycena!$AA$63:$AC$121,3,0),0))</f>
        <v>0</v>
      </c>
      <c r="J280" s="337" t="s">
        <v>1244</v>
      </c>
      <c r="K280" s="337"/>
      <c r="L280" s="329"/>
      <c r="M280"/>
      <c r="N280"/>
      <c r="O280"/>
      <c r="P280" s="234">
        <f>IF(J280="PEŁNY",VLOOKUP(Wycena!$C$10,Wycena!$AA$2:$AC$60,3,0),IF(J280="SZUFLADA",VLOOKUP(Wycena!$C$10,Wycena!$AA$63:$AC$121,3,0),0))</f>
        <v>0</v>
      </c>
      <c r="Q280" s="337" t="s">
        <v>1244</v>
      </c>
      <c r="R280" s="280"/>
      <c r="S280" s="329"/>
      <c r="T280"/>
      <c r="U280"/>
      <c r="V280"/>
      <c r="W280" s="234">
        <f>IF(Q280="PEŁNY",VLOOKUP(Wycena!$C$10,Wycena!$AA$2:$AC$60,3,0),IF(Q280="SZUFLADA",VLOOKUP(Wycena!$C$10,Wycena!$AA$63:$AC$121,3,0),0))</f>
        <v>0</v>
      </c>
      <c r="X280" s="239">
        <f>IF(Wycena!$D$6&gt;1,(('Wycena frontów MDF'!D280*'Wycena frontów MDF'!H280)+('Wycena frontów MDF'!K280*'Wycena frontów MDF'!O280)+('Wycena frontów MDF'!R280*'Wycena frontów MDF'!V280)),0)</f>
        <v>38.375999999999998</v>
      </c>
      <c r="Z280" s="230">
        <f t="shared" si="67"/>
        <v>0.72436000000000011</v>
      </c>
      <c r="AA280" s="230">
        <f t="shared" si="68"/>
        <v>0</v>
      </c>
      <c r="AB280" s="230">
        <f t="shared" si="69"/>
        <v>0</v>
      </c>
      <c r="AC280" s="230">
        <f t="shared" si="70"/>
        <v>0</v>
      </c>
      <c r="AD280" s="240">
        <f>IF(Wycena!$C$10="ALASKA z uchwytem",((15*'Wycena frontów MDF'!H280)+(15*'Wycena frontów MDF'!O280)+(15*'Wycena frontów MDF'!V280)),IF(Wycena!$C$10="Kanion z uchwytem",((15*'Wycena frontów MDF'!H280)+(15*'Wycena frontów MDF'!O280)+(15*'Wycena frontów MDF'!V280)),IF(Wycena!$C$10="Sparta z uchwytem",((15*'Wycena frontów MDF'!H280)+(15*'Wycena frontów MDF'!O280)+(15*'Wycena frontów MDF'!V280)),0)))</f>
        <v>0</v>
      </c>
      <c r="AE280" s="241">
        <f>IF(Wycena!$C$10="VEGAS",((50*H280)+(50*O280)+(50*V280)),0)</f>
        <v>0</v>
      </c>
      <c r="AF280" s="230">
        <v>0</v>
      </c>
      <c r="AG280" s="320">
        <f t="shared" si="71"/>
        <v>0</v>
      </c>
      <c r="AH280" s="320">
        <f t="shared" si="72"/>
        <v>0</v>
      </c>
      <c r="AI280" s="320">
        <f t="shared" si="73"/>
        <v>0</v>
      </c>
      <c r="AJ280" s="320">
        <f t="shared" si="74"/>
        <v>0</v>
      </c>
      <c r="AK280" s="320">
        <f t="shared" si="75"/>
        <v>0</v>
      </c>
      <c r="AL280" s="320">
        <f t="shared" si="76"/>
        <v>0</v>
      </c>
      <c r="AM280" s="320">
        <f t="shared" si="77"/>
        <v>0</v>
      </c>
      <c r="AN280" s="320">
        <f t="shared" si="78"/>
        <v>0</v>
      </c>
      <c r="AO280" s="320">
        <f t="shared" si="79"/>
        <v>0</v>
      </c>
      <c r="AS280" s="240">
        <f>IF(Wycena!$D$6=2,(AA280+AB280+AC280+AD280+AE280+AG280+AH280+AI280+AJ280+AK280+AL280+AM280+AN280+AO280),IF(Wycena!$D$6=3,(AA280+AB280+AC280+AD280+AF280+AG280+AH280+AI280+AJ280+AK280+AL280+AM280+AN280+AO280),0))</f>
        <v>0</v>
      </c>
      <c r="AT280" s="240">
        <f t="shared" si="65"/>
        <v>38.375999999999998</v>
      </c>
    </row>
    <row r="281" spans="2:46" ht="15.75" thickBot="1">
      <c r="B281" s="243" t="s">
        <v>946</v>
      </c>
      <c r="C281" s="323" t="s">
        <v>1239</v>
      </c>
      <c r="D281" s="336">
        <f t="shared" si="66"/>
        <v>19.187999999999999</v>
      </c>
      <c r="E281" s="325">
        <v>1</v>
      </c>
      <c r="F281" s="278">
        <v>455</v>
      </c>
      <c r="G281" s="279">
        <v>896</v>
      </c>
      <c r="H281" s="276">
        <v>2</v>
      </c>
      <c r="I281" s="234">
        <f>IF(C281="PEŁNY",VLOOKUP(Wycena!$C$10,Wycena!$AA$2:$AC$60,3,0),IF(C281="SZUFLADA",VLOOKUP(Wycena!$C$10,Wycena!$AA$63:$AC$121,3,0),0))</f>
        <v>0</v>
      </c>
      <c r="J281" s="337" t="s">
        <v>1244</v>
      </c>
      <c r="K281" s="337"/>
      <c r="L281" s="329"/>
      <c r="M281"/>
      <c r="N281"/>
      <c r="O281"/>
      <c r="P281" s="234">
        <f>IF(J281="PEŁNY",VLOOKUP(Wycena!$C$10,Wycena!$AA$2:$AC$60,3,0),IF(J281="SZUFLADA",VLOOKUP(Wycena!$C$10,Wycena!$AA$63:$AC$121,3,0),0))</f>
        <v>0</v>
      </c>
      <c r="Q281" s="337" t="s">
        <v>1244</v>
      </c>
      <c r="R281" s="280"/>
      <c r="S281" s="329"/>
      <c r="T281"/>
      <c r="U281"/>
      <c r="V281"/>
      <c r="W281" s="234">
        <f>IF(Q281="PEŁNY",VLOOKUP(Wycena!$C$10,Wycena!$AA$2:$AC$60,3,0),IF(Q281="SZUFLADA",VLOOKUP(Wycena!$C$10,Wycena!$AA$63:$AC$121,3,0),0))</f>
        <v>0</v>
      </c>
      <c r="X281" s="239">
        <f>IF(Wycena!$D$6&gt;1,(('Wycena frontów MDF'!D281*'Wycena frontów MDF'!H281)+('Wycena frontów MDF'!K281*'Wycena frontów MDF'!O281)+('Wycena frontów MDF'!R281*'Wycena frontów MDF'!V281)),0)</f>
        <v>38.375999999999998</v>
      </c>
      <c r="Z281" s="230">
        <f t="shared" si="67"/>
        <v>0.81536000000000008</v>
      </c>
      <c r="AA281" s="230">
        <f t="shared" si="68"/>
        <v>0</v>
      </c>
      <c r="AB281" s="230">
        <f t="shared" si="69"/>
        <v>0</v>
      </c>
      <c r="AC281" s="230">
        <f t="shared" si="70"/>
        <v>0</v>
      </c>
      <c r="AD281" s="240">
        <f>IF(Wycena!$C$10="ALASKA z uchwytem",((15*'Wycena frontów MDF'!H281)+(15*'Wycena frontów MDF'!O281)+(15*'Wycena frontów MDF'!V281)),IF(Wycena!$C$10="Kanion z uchwytem",((15*'Wycena frontów MDF'!H281)+(15*'Wycena frontów MDF'!O281)+(15*'Wycena frontów MDF'!V281)),IF(Wycena!$C$10="Sparta z uchwytem",((15*'Wycena frontów MDF'!H281)+(15*'Wycena frontów MDF'!O281)+(15*'Wycena frontów MDF'!V281)),0)))</f>
        <v>0</v>
      </c>
      <c r="AE281" s="241">
        <f>IF(Wycena!$C$10="VEGAS",((50*H281)+(50*O281)+(50*V281)),0)</f>
        <v>0</v>
      </c>
      <c r="AF281" s="230">
        <v>0</v>
      </c>
      <c r="AG281" s="320">
        <f t="shared" si="71"/>
        <v>0</v>
      </c>
      <c r="AH281" s="320">
        <f t="shared" si="72"/>
        <v>0</v>
      </c>
      <c r="AI281" s="320">
        <f t="shared" si="73"/>
        <v>0</v>
      </c>
      <c r="AJ281" s="320">
        <f t="shared" si="74"/>
        <v>0</v>
      </c>
      <c r="AK281" s="320">
        <f t="shared" si="75"/>
        <v>0</v>
      </c>
      <c r="AL281" s="320">
        <f t="shared" si="76"/>
        <v>0</v>
      </c>
      <c r="AM281" s="320">
        <f t="shared" si="77"/>
        <v>0</v>
      </c>
      <c r="AN281" s="320">
        <f t="shared" si="78"/>
        <v>0</v>
      </c>
      <c r="AO281" s="320">
        <f t="shared" si="79"/>
        <v>0</v>
      </c>
      <c r="AS281" s="240">
        <f>IF(Wycena!$D$6=2,(AA281+AB281+AC281+AD281+AE281+AG281+AH281+AI281+AJ281+AK281+AL281+AM281+AN281+AO281),IF(Wycena!$D$6=3,(AA281+AB281+AC281+AD281+AF281+AG281+AH281+AI281+AJ281+AK281+AL281+AM281+AN281+AO281),0))</f>
        <v>0</v>
      </c>
      <c r="AT281" s="240">
        <f t="shared" si="65"/>
        <v>38.375999999999998</v>
      </c>
    </row>
    <row r="282" spans="2:46" ht="15.75" thickBot="1">
      <c r="B282" s="243" t="s">
        <v>947</v>
      </c>
      <c r="C282" s="323" t="s">
        <v>1239</v>
      </c>
      <c r="D282" s="336">
        <f t="shared" si="66"/>
        <v>19.187999999999999</v>
      </c>
      <c r="E282" s="325">
        <v>1</v>
      </c>
      <c r="F282" s="278">
        <v>455</v>
      </c>
      <c r="G282" s="278">
        <v>996</v>
      </c>
      <c r="H282" s="224">
        <v>2</v>
      </c>
      <c r="I282" s="234">
        <f>IF(C282="PEŁNY",VLOOKUP(Wycena!$C$10,Wycena!$AA$2:$AC$60,3,0),IF(C282="SZUFLADA",VLOOKUP(Wycena!$C$10,Wycena!$AA$63:$AC$121,3,0),0))</f>
        <v>0</v>
      </c>
      <c r="J282" s="337" t="s">
        <v>1244</v>
      </c>
      <c r="K282" s="337"/>
      <c r="L282" s="329"/>
      <c r="M282"/>
      <c r="N282"/>
      <c r="O282"/>
      <c r="P282" s="234">
        <f>IF(J282="PEŁNY",VLOOKUP(Wycena!$C$10,Wycena!$AA$2:$AC$60,3,0),IF(J282="SZUFLADA",VLOOKUP(Wycena!$C$10,Wycena!$AA$63:$AC$121,3,0),0))</f>
        <v>0</v>
      </c>
      <c r="Q282" s="337" t="s">
        <v>1244</v>
      </c>
      <c r="R282" s="280"/>
      <c r="S282" s="329"/>
      <c r="T282"/>
      <c r="U282"/>
      <c r="V282"/>
      <c r="W282" s="234">
        <f>IF(Q282="PEŁNY",VLOOKUP(Wycena!$C$10,Wycena!$AA$2:$AC$60,3,0),IF(Q282="SZUFLADA",VLOOKUP(Wycena!$C$10,Wycena!$AA$63:$AC$121,3,0),0))</f>
        <v>0</v>
      </c>
      <c r="X282" s="239">
        <f>IF(Wycena!$D$6&gt;1,(('Wycena frontów MDF'!D282*'Wycena frontów MDF'!H282)+('Wycena frontów MDF'!K282*'Wycena frontów MDF'!O282)+('Wycena frontów MDF'!R282*'Wycena frontów MDF'!V282)),0)</f>
        <v>38.375999999999998</v>
      </c>
      <c r="Z282" s="230">
        <f t="shared" si="67"/>
        <v>0.90636000000000005</v>
      </c>
      <c r="AA282" s="230">
        <f t="shared" si="68"/>
        <v>0</v>
      </c>
      <c r="AB282" s="230">
        <f t="shared" si="69"/>
        <v>0</v>
      </c>
      <c r="AC282" s="230">
        <f t="shared" si="70"/>
        <v>0</v>
      </c>
      <c r="AD282" s="240">
        <f>IF(Wycena!$C$10="ALASKA z uchwytem",((15*'Wycena frontów MDF'!H282)+(15*'Wycena frontów MDF'!O282)+(15*'Wycena frontów MDF'!V282)),IF(Wycena!$C$10="Kanion z uchwytem",((15*'Wycena frontów MDF'!H282)+(15*'Wycena frontów MDF'!O282)+(15*'Wycena frontów MDF'!V282)),IF(Wycena!$C$10="Sparta z uchwytem",((15*'Wycena frontów MDF'!H282)+(15*'Wycena frontów MDF'!O282)+(15*'Wycena frontów MDF'!V282)),0)))</f>
        <v>0</v>
      </c>
      <c r="AE282" s="241">
        <f>IF(Wycena!$C$10="VEGAS",((50*H282)+(50*O282)+(50*V282)),0)</f>
        <v>0</v>
      </c>
      <c r="AF282" s="230">
        <v>0</v>
      </c>
      <c r="AG282" s="320">
        <f t="shared" si="71"/>
        <v>0</v>
      </c>
      <c r="AH282" s="320">
        <f t="shared" si="72"/>
        <v>0</v>
      </c>
      <c r="AI282" s="320">
        <f t="shared" si="73"/>
        <v>0</v>
      </c>
      <c r="AJ282" s="320">
        <f t="shared" si="74"/>
        <v>0</v>
      </c>
      <c r="AK282" s="320">
        <f t="shared" si="75"/>
        <v>0</v>
      </c>
      <c r="AL282" s="320">
        <f t="shared" si="76"/>
        <v>0</v>
      </c>
      <c r="AM282" s="320">
        <f t="shared" si="77"/>
        <v>0</v>
      </c>
      <c r="AN282" s="320">
        <f t="shared" si="78"/>
        <v>0</v>
      </c>
      <c r="AO282" s="320">
        <f t="shared" si="79"/>
        <v>0</v>
      </c>
      <c r="AS282" s="240">
        <f>IF(Wycena!$D$6=2,(AA282+AB282+AC282+AD282+AE282+AG282+AH282+AI282+AJ282+AK282+AL282+AM282+AN282+AO282),IF(Wycena!$D$6=3,(AA282+AB282+AC282+AD282+AF282+AG282+AH282+AI282+AJ282+AK282+AL282+AM282+AN282+AO282),0))</f>
        <v>0</v>
      </c>
      <c r="AT282" s="240">
        <f t="shared" si="65"/>
        <v>38.375999999999998</v>
      </c>
    </row>
    <row r="283" spans="2:46" ht="15.75" thickBot="1">
      <c r="B283" s="243" t="s">
        <v>208</v>
      </c>
      <c r="C283" s="323" t="s">
        <v>1239</v>
      </c>
      <c r="D283" s="336">
        <f t="shared" si="66"/>
        <v>19.187999999999999</v>
      </c>
      <c r="E283" s="325">
        <v>1</v>
      </c>
      <c r="F283" s="278">
        <v>455</v>
      </c>
      <c r="G283" s="278">
        <v>396</v>
      </c>
      <c r="H283" s="224">
        <v>2</v>
      </c>
      <c r="I283" s="234">
        <f>IF(C283="PEŁNY",VLOOKUP(Wycena!$C$10,Wycena!$AA$2:$AC$60,3,0),IF(C283="SZUFLADA",VLOOKUP(Wycena!$C$10,Wycena!$AA$63:$AC$121,3,0),0))</f>
        <v>0</v>
      </c>
      <c r="J283" s="337" t="s">
        <v>1244</v>
      </c>
      <c r="K283" s="337"/>
      <c r="L283" s="329"/>
      <c r="M283"/>
      <c r="N283"/>
      <c r="O283"/>
      <c r="P283" s="234">
        <f>IF(J283="PEŁNY",VLOOKUP(Wycena!$C$10,Wycena!$AA$2:$AC$60,3,0),IF(J283="SZUFLADA",VLOOKUP(Wycena!$C$10,Wycena!$AA$63:$AC$121,3,0),0))</f>
        <v>0</v>
      </c>
      <c r="Q283" s="337" t="s">
        <v>1244</v>
      </c>
      <c r="R283" s="280"/>
      <c r="S283" s="329"/>
      <c r="T283"/>
      <c r="U283"/>
      <c r="V283"/>
      <c r="W283" s="234">
        <f>IF(Q283="PEŁNY",VLOOKUP(Wycena!$C$10,Wycena!$AA$2:$AC$60,3,0),IF(Q283="SZUFLADA",VLOOKUP(Wycena!$C$10,Wycena!$AA$63:$AC$121,3,0),0))</f>
        <v>0</v>
      </c>
      <c r="X283" s="239">
        <f>IF(Wycena!$D$6&gt;1,(('Wycena frontów MDF'!D283*'Wycena frontów MDF'!H283)+('Wycena frontów MDF'!K283*'Wycena frontów MDF'!O283)+('Wycena frontów MDF'!R283*'Wycena frontów MDF'!V283)),0)</f>
        <v>38.375999999999998</v>
      </c>
      <c r="Z283" s="230">
        <f t="shared" si="67"/>
        <v>0.36036000000000001</v>
      </c>
      <c r="AA283" s="230">
        <f t="shared" si="68"/>
        <v>0</v>
      </c>
      <c r="AB283" s="230">
        <f t="shared" si="69"/>
        <v>0</v>
      </c>
      <c r="AC283" s="230">
        <f t="shared" si="70"/>
        <v>0</v>
      </c>
      <c r="AD283" s="240">
        <f>IF(Wycena!$C$10="ALASKA z uchwytem",((15*'Wycena frontów MDF'!H283)+(15*'Wycena frontów MDF'!O283)+(15*'Wycena frontów MDF'!V283)),IF(Wycena!$C$10="Kanion z uchwytem",((15*'Wycena frontów MDF'!H283)+(15*'Wycena frontów MDF'!O283)+(15*'Wycena frontów MDF'!V283)),IF(Wycena!$C$10="Sparta z uchwytem",((15*'Wycena frontów MDF'!H283)+(15*'Wycena frontów MDF'!O283)+(15*'Wycena frontów MDF'!V283)),0)))</f>
        <v>0</v>
      </c>
      <c r="AE283" s="241">
        <f>IF(Wycena!$C$10="VEGAS",((50*H283)+(50*O283)+(50*V283)),0)</f>
        <v>0</v>
      </c>
      <c r="AF283" s="230">
        <v>0</v>
      </c>
      <c r="AG283" s="320">
        <f t="shared" si="71"/>
        <v>0</v>
      </c>
      <c r="AH283" s="320">
        <f t="shared" si="72"/>
        <v>0</v>
      </c>
      <c r="AI283" s="320">
        <f t="shared" si="73"/>
        <v>0</v>
      </c>
      <c r="AJ283" s="320">
        <f t="shared" si="74"/>
        <v>0</v>
      </c>
      <c r="AK283" s="320">
        <f t="shared" si="75"/>
        <v>0</v>
      </c>
      <c r="AL283" s="320">
        <f t="shared" si="76"/>
        <v>0</v>
      </c>
      <c r="AM283" s="320">
        <f t="shared" si="77"/>
        <v>0</v>
      </c>
      <c r="AN283" s="320">
        <f t="shared" si="78"/>
        <v>0</v>
      </c>
      <c r="AO283" s="320">
        <f t="shared" si="79"/>
        <v>0</v>
      </c>
      <c r="AS283" s="240">
        <f>IF(Wycena!$D$6=2,(AA283+AB283+AC283+AD283+AE283+AG283+AH283+AI283+AJ283+AK283+AL283+AM283+AN283+AO283),IF(Wycena!$D$6=3,(AA283+AB283+AC283+AD283+AF283+AG283+AH283+AI283+AJ283+AK283+AL283+AM283+AN283+AO283),0))</f>
        <v>0</v>
      </c>
      <c r="AT283" s="240">
        <f t="shared" si="65"/>
        <v>38.375999999999998</v>
      </c>
    </row>
    <row r="284" spans="2:46" ht="15.75" thickBot="1">
      <c r="B284" s="243" t="s">
        <v>209</v>
      </c>
      <c r="C284" s="323" t="s">
        <v>1239</v>
      </c>
      <c r="D284" s="336">
        <f t="shared" si="66"/>
        <v>19.187999999999999</v>
      </c>
      <c r="E284" s="325">
        <v>1</v>
      </c>
      <c r="F284" s="278">
        <v>455</v>
      </c>
      <c r="G284" s="278">
        <v>446</v>
      </c>
      <c r="H284" s="224">
        <v>2</v>
      </c>
      <c r="I284" s="234">
        <f>IF(C284="PEŁNY",VLOOKUP(Wycena!$C$10,Wycena!$AA$2:$AC$60,3,0),IF(C284="SZUFLADA",VLOOKUP(Wycena!$C$10,Wycena!$AA$63:$AC$121,3,0),0))</f>
        <v>0</v>
      </c>
      <c r="J284" s="337" t="s">
        <v>1244</v>
      </c>
      <c r="K284" s="337"/>
      <c r="L284" s="329"/>
      <c r="M284"/>
      <c r="N284"/>
      <c r="O284"/>
      <c r="P284" s="234">
        <f>IF(J284="PEŁNY",VLOOKUP(Wycena!$C$10,Wycena!$AA$2:$AC$60,3,0),IF(J284="SZUFLADA",VLOOKUP(Wycena!$C$10,Wycena!$AA$63:$AC$121,3,0),0))</f>
        <v>0</v>
      </c>
      <c r="Q284" s="337" t="s">
        <v>1244</v>
      </c>
      <c r="R284" s="280"/>
      <c r="S284" s="329"/>
      <c r="T284"/>
      <c r="U284"/>
      <c r="V284"/>
      <c r="W284" s="234">
        <f>IF(Q284="PEŁNY",VLOOKUP(Wycena!$C$10,Wycena!$AA$2:$AC$60,3,0),IF(Q284="SZUFLADA",VLOOKUP(Wycena!$C$10,Wycena!$AA$63:$AC$121,3,0),0))</f>
        <v>0</v>
      </c>
      <c r="X284" s="239">
        <f>IF(Wycena!$D$6&gt;1,(('Wycena frontów MDF'!D284*'Wycena frontów MDF'!H284)+('Wycena frontów MDF'!K284*'Wycena frontów MDF'!O284)+('Wycena frontów MDF'!R284*'Wycena frontów MDF'!V284)),0)</f>
        <v>38.375999999999998</v>
      </c>
      <c r="Z284" s="230">
        <f t="shared" si="67"/>
        <v>0.40586</v>
      </c>
      <c r="AA284" s="230">
        <f t="shared" si="68"/>
        <v>0</v>
      </c>
      <c r="AB284" s="230">
        <f t="shared" si="69"/>
        <v>0</v>
      </c>
      <c r="AC284" s="230">
        <f t="shared" si="70"/>
        <v>0</v>
      </c>
      <c r="AD284" s="240">
        <f>IF(Wycena!$C$10="ALASKA z uchwytem",((15*'Wycena frontów MDF'!H284)+(15*'Wycena frontów MDF'!O284)+(15*'Wycena frontów MDF'!V284)),IF(Wycena!$C$10="Kanion z uchwytem",((15*'Wycena frontów MDF'!H284)+(15*'Wycena frontów MDF'!O284)+(15*'Wycena frontów MDF'!V284)),IF(Wycena!$C$10="Sparta z uchwytem",((15*'Wycena frontów MDF'!H284)+(15*'Wycena frontów MDF'!O284)+(15*'Wycena frontów MDF'!V284)),0)))</f>
        <v>0</v>
      </c>
      <c r="AE284" s="241">
        <f>IF(Wycena!$C$10="VEGAS",((50*H284)+(50*O284)+(50*V284)),0)</f>
        <v>0</v>
      </c>
      <c r="AF284" s="230">
        <v>0</v>
      </c>
      <c r="AG284" s="320">
        <f t="shared" si="71"/>
        <v>0</v>
      </c>
      <c r="AH284" s="320">
        <f t="shared" si="72"/>
        <v>0</v>
      </c>
      <c r="AI284" s="320">
        <f t="shared" si="73"/>
        <v>0</v>
      </c>
      <c r="AJ284" s="320">
        <f t="shared" si="74"/>
        <v>0</v>
      </c>
      <c r="AK284" s="320">
        <f t="shared" si="75"/>
        <v>0</v>
      </c>
      <c r="AL284" s="320">
        <f t="shared" si="76"/>
        <v>0</v>
      </c>
      <c r="AM284" s="320">
        <f t="shared" si="77"/>
        <v>0</v>
      </c>
      <c r="AN284" s="320">
        <f t="shared" si="78"/>
        <v>0</v>
      </c>
      <c r="AO284" s="320">
        <f t="shared" si="79"/>
        <v>0</v>
      </c>
      <c r="AS284" s="240">
        <f>IF(Wycena!$D$6=2,(AA284+AB284+AC284+AD284+AE284+AG284+AH284+AI284+AJ284+AK284+AL284+AM284+AN284+AO284),IF(Wycena!$D$6=3,(AA284+AB284+AC284+AD284+AF284+AG284+AH284+AI284+AJ284+AK284+AL284+AM284+AN284+AO284),0))</f>
        <v>0</v>
      </c>
      <c r="AT284" s="240">
        <f t="shared" si="65"/>
        <v>38.375999999999998</v>
      </c>
    </row>
    <row r="285" spans="2:46" ht="15.75" thickBot="1">
      <c r="B285" s="243" t="s">
        <v>210</v>
      </c>
      <c r="C285" s="323" t="s">
        <v>1239</v>
      </c>
      <c r="D285" s="336">
        <f t="shared" si="66"/>
        <v>19.187999999999999</v>
      </c>
      <c r="E285" s="325">
        <v>1</v>
      </c>
      <c r="F285" s="278">
        <v>455</v>
      </c>
      <c r="G285" s="278">
        <v>496</v>
      </c>
      <c r="H285" s="224">
        <v>2</v>
      </c>
      <c r="I285" s="234">
        <f>IF(C285="PEŁNY",VLOOKUP(Wycena!$C$10,Wycena!$AA$2:$AC$60,3,0),IF(C285="SZUFLADA",VLOOKUP(Wycena!$C$10,Wycena!$AA$63:$AC$121,3,0),0))</f>
        <v>0</v>
      </c>
      <c r="J285" s="337" t="s">
        <v>1244</v>
      </c>
      <c r="K285" s="337"/>
      <c r="L285" s="329"/>
      <c r="M285"/>
      <c r="N285"/>
      <c r="O285"/>
      <c r="P285" s="234">
        <f>IF(J285="PEŁNY",VLOOKUP(Wycena!$C$10,Wycena!$AA$2:$AC$60,3,0),IF(J285="SZUFLADA",VLOOKUP(Wycena!$C$10,Wycena!$AA$63:$AC$121,3,0),0))</f>
        <v>0</v>
      </c>
      <c r="Q285" s="337" t="s">
        <v>1244</v>
      </c>
      <c r="R285" s="280"/>
      <c r="S285" s="329"/>
      <c r="T285"/>
      <c r="U285"/>
      <c r="V285"/>
      <c r="W285" s="234">
        <f>IF(Q285="PEŁNY",VLOOKUP(Wycena!$C$10,Wycena!$AA$2:$AC$60,3,0),IF(Q285="SZUFLADA",VLOOKUP(Wycena!$C$10,Wycena!$AA$63:$AC$121,3,0),0))</f>
        <v>0</v>
      </c>
      <c r="X285" s="239">
        <f>IF(Wycena!$D$6&gt;1,(('Wycena frontów MDF'!D285*'Wycena frontów MDF'!H285)+('Wycena frontów MDF'!K285*'Wycena frontów MDF'!O285)+('Wycena frontów MDF'!R285*'Wycena frontów MDF'!V285)),0)</f>
        <v>38.375999999999998</v>
      </c>
      <c r="Z285" s="230">
        <f t="shared" si="67"/>
        <v>0.45136000000000004</v>
      </c>
      <c r="AA285" s="230">
        <f t="shared" si="68"/>
        <v>0</v>
      </c>
      <c r="AB285" s="230">
        <f t="shared" si="69"/>
        <v>0</v>
      </c>
      <c r="AC285" s="230">
        <f t="shared" si="70"/>
        <v>0</v>
      </c>
      <c r="AD285" s="240">
        <f>IF(Wycena!$C$10="ALASKA z uchwytem",((15*'Wycena frontów MDF'!H285)+(15*'Wycena frontów MDF'!O285)+(15*'Wycena frontów MDF'!V285)),IF(Wycena!$C$10="Kanion z uchwytem",((15*'Wycena frontów MDF'!H285)+(15*'Wycena frontów MDF'!O285)+(15*'Wycena frontów MDF'!V285)),IF(Wycena!$C$10="Sparta z uchwytem",((15*'Wycena frontów MDF'!H285)+(15*'Wycena frontów MDF'!O285)+(15*'Wycena frontów MDF'!V285)),0)))</f>
        <v>0</v>
      </c>
      <c r="AE285" s="241">
        <f>IF(Wycena!$C$10="VEGAS",((50*H285)+(50*O285)+(50*V285)),0)</f>
        <v>0</v>
      </c>
      <c r="AF285" s="230">
        <v>0</v>
      </c>
      <c r="AG285" s="320">
        <f t="shared" si="71"/>
        <v>0</v>
      </c>
      <c r="AH285" s="320">
        <f t="shared" si="72"/>
        <v>0</v>
      </c>
      <c r="AI285" s="320">
        <f t="shared" si="73"/>
        <v>0</v>
      </c>
      <c r="AJ285" s="320">
        <f t="shared" si="74"/>
        <v>0</v>
      </c>
      <c r="AK285" s="320">
        <f t="shared" si="75"/>
        <v>0</v>
      </c>
      <c r="AL285" s="320">
        <f t="shared" si="76"/>
        <v>0</v>
      </c>
      <c r="AM285" s="320">
        <f t="shared" si="77"/>
        <v>0</v>
      </c>
      <c r="AN285" s="320">
        <f t="shared" si="78"/>
        <v>0</v>
      </c>
      <c r="AO285" s="320">
        <f t="shared" si="79"/>
        <v>0</v>
      </c>
      <c r="AS285" s="240">
        <f>IF(Wycena!$D$6=2,(AA285+AB285+AC285+AD285+AE285+AG285+AH285+AI285+AJ285+AK285+AL285+AM285+AN285+AO285),IF(Wycena!$D$6=3,(AA285+AB285+AC285+AD285+AF285+AG285+AH285+AI285+AJ285+AK285+AL285+AM285+AN285+AO285),0))</f>
        <v>0</v>
      </c>
      <c r="AT285" s="240">
        <f t="shared" si="65"/>
        <v>38.375999999999998</v>
      </c>
    </row>
    <row r="286" spans="2:46" ht="15.75" thickBot="1">
      <c r="B286" s="243" t="s">
        <v>211</v>
      </c>
      <c r="C286" s="323" t="s">
        <v>1239</v>
      </c>
      <c r="D286" s="336">
        <f t="shared" si="66"/>
        <v>19.187999999999999</v>
      </c>
      <c r="E286" s="325">
        <v>1</v>
      </c>
      <c r="F286" s="278">
        <v>455</v>
      </c>
      <c r="G286" s="279">
        <v>596</v>
      </c>
      <c r="H286" s="224">
        <v>2</v>
      </c>
      <c r="I286" s="234">
        <f>IF(C286="PEŁNY",VLOOKUP(Wycena!$C$10,Wycena!$AA$2:$AC$60,3,0),IF(C286="SZUFLADA",VLOOKUP(Wycena!$C$10,Wycena!$AA$63:$AC$121,3,0),0))</f>
        <v>0</v>
      </c>
      <c r="J286" s="337" t="s">
        <v>1244</v>
      </c>
      <c r="K286" s="337"/>
      <c r="L286" s="329"/>
      <c r="M286"/>
      <c r="N286"/>
      <c r="O286"/>
      <c r="P286" s="234">
        <f>IF(J286="PEŁNY",VLOOKUP(Wycena!$C$10,Wycena!$AA$2:$AC$60,3,0),IF(J286="SZUFLADA",VLOOKUP(Wycena!$C$10,Wycena!$AA$63:$AC$121,3,0),0))</f>
        <v>0</v>
      </c>
      <c r="Q286" s="337" t="s">
        <v>1244</v>
      </c>
      <c r="R286" s="280"/>
      <c r="S286" s="329"/>
      <c r="T286"/>
      <c r="U286"/>
      <c r="V286"/>
      <c r="W286" s="234">
        <f>IF(Q286="PEŁNY",VLOOKUP(Wycena!$C$10,Wycena!$AA$2:$AC$60,3,0),IF(Q286="SZUFLADA",VLOOKUP(Wycena!$C$10,Wycena!$AA$63:$AC$121,3,0),0))</f>
        <v>0</v>
      </c>
      <c r="X286" s="239">
        <f>IF(Wycena!$D$6&gt;1,(('Wycena frontów MDF'!D286*'Wycena frontów MDF'!H286)+('Wycena frontów MDF'!K286*'Wycena frontów MDF'!O286)+('Wycena frontów MDF'!R286*'Wycena frontów MDF'!V286)),0)</f>
        <v>38.375999999999998</v>
      </c>
      <c r="Z286" s="230">
        <f t="shared" si="67"/>
        <v>0.54235999999999995</v>
      </c>
      <c r="AA286" s="230">
        <f t="shared" si="68"/>
        <v>0</v>
      </c>
      <c r="AB286" s="230">
        <f t="shared" si="69"/>
        <v>0</v>
      </c>
      <c r="AC286" s="230">
        <f t="shared" si="70"/>
        <v>0</v>
      </c>
      <c r="AD286" s="240">
        <f>IF(Wycena!$C$10="ALASKA z uchwytem",((15*'Wycena frontów MDF'!H286)+(15*'Wycena frontów MDF'!O286)+(15*'Wycena frontów MDF'!V286)),IF(Wycena!$C$10="Kanion z uchwytem",((15*'Wycena frontów MDF'!H286)+(15*'Wycena frontów MDF'!O286)+(15*'Wycena frontów MDF'!V286)),IF(Wycena!$C$10="Sparta z uchwytem",((15*'Wycena frontów MDF'!H286)+(15*'Wycena frontów MDF'!O286)+(15*'Wycena frontów MDF'!V286)),0)))</f>
        <v>0</v>
      </c>
      <c r="AE286" s="241">
        <f>IF(Wycena!$C$10="VEGAS",((50*H286)+(50*O286)+(50*V286)),0)</f>
        <v>0</v>
      </c>
      <c r="AF286" s="230">
        <v>0</v>
      </c>
      <c r="AG286" s="320">
        <f t="shared" si="71"/>
        <v>0</v>
      </c>
      <c r="AH286" s="320">
        <f t="shared" si="72"/>
        <v>0</v>
      </c>
      <c r="AI286" s="320">
        <f t="shared" si="73"/>
        <v>0</v>
      </c>
      <c r="AJ286" s="320">
        <f t="shared" si="74"/>
        <v>0</v>
      </c>
      <c r="AK286" s="320">
        <f t="shared" si="75"/>
        <v>0</v>
      </c>
      <c r="AL286" s="320">
        <f t="shared" si="76"/>
        <v>0</v>
      </c>
      <c r="AM286" s="320">
        <f t="shared" si="77"/>
        <v>0</v>
      </c>
      <c r="AN286" s="320">
        <f t="shared" si="78"/>
        <v>0</v>
      </c>
      <c r="AO286" s="320">
        <f t="shared" si="79"/>
        <v>0</v>
      </c>
      <c r="AS286" s="240">
        <f>IF(Wycena!$D$6=2,(AA286+AB286+AC286+AD286+AE286+AG286+AH286+AI286+AJ286+AK286+AL286+AM286+AN286+AO286),IF(Wycena!$D$6=3,(AA286+AB286+AC286+AD286+AF286+AG286+AH286+AI286+AJ286+AK286+AL286+AM286+AN286+AO286),0))</f>
        <v>0</v>
      </c>
      <c r="AT286" s="240">
        <f t="shared" si="65"/>
        <v>38.375999999999998</v>
      </c>
    </row>
    <row r="287" spans="2:46" ht="15.75" thickBot="1">
      <c r="B287" s="243" t="s">
        <v>212</v>
      </c>
      <c r="C287" s="323" t="s">
        <v>1239</v>
      </c>
      <c r="D287" s="336">
        <f t="shared" si="66"/>
        <v>19.187999999999999</v>
      </c>
      <c r="E287" s="325">
        <v>1</v>
      </c>
      <c r="F287" s="278">
        <v>455</v>
      </c>
      <c r="G287" s="279">
        <v>696</v>
      </c>
      <c r="H287" s="224">
        <v>2</v>
      </c>
      <c r="I287" s="234">
        <f>IF(C287="PEŁNY",VLOOKUP(Wycena!$C$10,Wycena!$AA$2:$AC$60,3,0),IF(C287="SZUFLADA",VLOOKUP(Wycena!$C$10,Wycena!$AA$63:$AC$121,3,0),0))</f>
        <v>0</v>
      </c>
      <c r="J287" s="337" t="s">
        <v>1244</v>
      </c>
      <c r="K287" s="337"/>
      <c r="L287" s="329"/>
      <c r="M287"/>
      <c r="N287"/>
      <c r="O287"/>
      <c r="P287" s="234">
        <f>IF(J287="PEŁNY",VLOOKUP(Wycena!$C$10,Wycena!$AA$2:$AC$60,3,0),IF(J287="SZUFLADA",VLOOKUP(Wycena!$C$10,Wycena!$AA$63:$AC$121,3,0),0))</f>
        <v>0</v>
      </c>
      <c r="Q287" s="337" t="s">
        <v>1244</v>
      </c>
      <c r="R287" s="280"/>
      <c r="S287" s="329"/>
      <c r="T287"/>
      <c r="U287"/>
      <c r="V287"/>
      <c r="W287" s="234">
        <f>IF(Q287="PEŁNY",VLOOKUP(Wycena!$C$10,Wycena!$AA$2:$AC$60,3,0),IF(Q287="SZUFLADA",VLOOKUP(Wycena!$C$10,Wycena!$AA$63:$AC$121,3,0),0))</f>
        <v>0</v>
      </c>
      <c r="X287" s="239">
        <f>IF(Wycena!$D$6&gt;1,(('Wycena frontów MDF'!D287*'Wycena frontów MDF'!H287)+('Wycena frontów MDF'!K287*'Wycena frontów MDF'!O287)+('Wycena frontów MDF'!R287*'Wycena frontów MDF'!V287)),0)</f>
        <v>38.375999999999998</v>
      </c>
      <c r="Z287" s="230">
        <f t="shared" si="67"/>
        <v>0.63335999999999992</v>
      </c>
      <c r="AA287" s="230">
        <f t="shared" si="68"/>
        <v>0</v>
      </c>
      <c r="AB287" s="230">
        <f t="shared" si="69"/>
        <v>0</v>
      </c>
      <c r="AC287" s="230">
        <f t="shared" si="70"/>
        <v>0</v>
      </c>
      <c r="AD287" s="240">
        <f>IF(Wycena!$C$10="ALASKA z uchwytem",((15*'Wycena frontów MDF'!H287)+(15*'Wycena frontów MDF'!O287)+(15*'Wycena frontów MDF'!V287)),IF(Wycena!$C$10="Kanion z uchwytem",((15*'Wycena frontów MDF'!H287)+(15*'Wycena frontów MDF'!O287)+(15*'Wycena frontów MDF'!V287)),IF(Wycena!$C$10="Sparta z uchwytem",((15*'Wycena frontów MDF'!H287)+(15*'Wycena frontów MDF'!O287)+(15*'Wycena frontów MDF'!V287)),0)))</f>
        <v>0</v>
      </c>
      <c r="AE287" s="241">
        <f>IF(Wycena!$C$10="VEGAS",((50*H287)+(50*O287)+(50*V287)),0)</f>
        <v>0</v>
      </c>
      <c r="AF287" s="230">
        <v>0</v>
      </c>
      <c r="AG287" s="320">
        <f t="shared" si="71"/>
        <v>0</v>
      </c>
      <c r="AH287" s="320">
        <f t="shared" si="72"/>
        <v>0</v>
      </c>
      <c r="AI287" s="320">
        <f t="shared" si="73"/>
        <v>0</v>
      </c>
      <c r="AJ287" s="320">
        <f t="shared" si="74"/>
        <v>0</v>
      </c>
      <c r="AK287" s="320">
        <f t="shared" si="75"/>
        <v>0</v>
      </c>
      <c r="AL287" s="320">
        <f t="shared" si="76"/>
        <v>0</v>
      </c>
      <c r="AM287" s="320">
        <f t="shared" si="77"/>
        <v>0</v>
      </c>
      <c r="AN287" s="320">
        <f t="shared" si="78"/>
        <v>0</v>
      </c>
      <c r="AO287" s="320">
        <f t="shared" si="79"/>
        <v>0</v>
      </c>
      <c r="AS287" s="240">
        <f>IF(Wycena!$D$6=2,(AA287+AB287+AC287+AD287+AE287+AG287+AH287+AI287+AJ287+AK287+AL287+AM287+AN287+AO287),IF(Wycena!$D$6=3,(AA287+AB287+AC287+AD287+AF287+AG287+AH287+AI287+AJ287+AK287+AL287+AM287+AN287+AO287),0))</f>
        <v>0</v>
      </c>
      <c r="AT287" s="240">
        <f t="shared" si="65"/>
        <v>38.375999999999998</v>
      </c>
    </row>
    <row r="288" spans="2:46" ht="15.75" thickBot="1">
      <c r="B288" s="243" t="s">
        <v>213</v>
      </c>
      <c r="C288" s="323" t="s">
        <v>1239</v>
      </c>
      <c r="D288" s="336">
        <f t="shared" si="66"/>
        <v>19.187999999999999</v>
      </c>
      <c r="E288" s="325">
        <v>1</v>
      </c>
      <c r="F288" s="278">
        <v>455</v>
      </c>
      <c r="G288" s="279">
        <v>796</v>
      </c>
      <c r="H288" s="224">
        <v>2</v>
      </c>
      <c r="I288" s="234">
        <f>IF(C288="PEŁNY",VLOOKUP(Wycena!$C$10,Wycena!$AA$2:$AC$60,3,0),IF(C288="SZUFLADA",VLOOKUP(Wycena!$C$10,Wycena!$AA$63:$AC$121,3,0),0))</f>
        <v>0</v>
      </c>
      <c r="J288" s="337" t="s">
        <v>1244</v>
      </c>
      <c r="K288" s="337"/>
      <c r="L288" s="329"/>
      <c r="M288"/>
      <c r="N288"/>
      <c r="O288"/>
      <c r="P288" s="234">
        <f>IF(J288="PEŁNY",VLOOKUP(Wycena!$C$10,Wycena!$AA$2:$AC$60,3,0),IF(J288="SZUFLADA",VLOOKUP(Wycena!$C$10,Wycena!$AA$63:$AC$121,3,0),0))</f>
        <v>0</v>
      </c>
      <c r="Q288" s="337" t="s">
        <v>1244</v>
      </c>
      <c r="R288" s="280"/>
      <c r="S288" s="329"/>
      <c r="T288"/>
      <c r="U288"/>
      <c r="V288"/>
      <c r="W288" s="234">
        <f>IF(Q288="PEŁNY",VLOOKUP(Wycena!$C$10,Wycena!$AA$2:$AC$60,3,0),IF(Q288="SZUFLADA",VLOOKUP(Wycena!$C$10,Wycena!$AA$63:$AC$121,3,0),0))</f>
        <v>0</v>
      </c>
      <c r="X288" s="239">
        <f>IF(Wycena!$D$6&gt;1,(('Wycena frontów MDF'!D288*'Wycena frontów MDF'!H288)+('Wycena frontów MDF'!K288*'Wycena frontów MDF'!O288)+('Wycena frontów MDF'!R288*'Wycena frontów MDF'!V288)),0)</f>
        <v>38.375999999999998</v>
      </c>
      <c r="Z288" s="230">
        <f t="shared" si="67"/>
        <v>0.72436000000000011</v>
      </c>
      <c r="AA288" s="230">
        <f t="shared" si="68"/>
        <v>0</v>
      </c>
      <c r="AB288" s="230">
        <f t="shared" si="69"/>
        <v>0</v>
      </c>
      <c r="AC288" s="230">
        <f t="shared" si="70"/>
        <v>0</v>
      </c>
      <c r="AD288" s="240">
        <f>IF(Wycena!$C$10="ALASKA z uchwytem",((15*'Wycena frontów MDF'!H288)+(15*'Wycena frontów MDF'!O288)+(15*'Wycena frontów MDF'!V288)),IF(Wycena!$C$10="Kanion z uchwytem",((15*'Wycena frontów MDF'!H288)+(15*'Wycena frontów MDF'!O288)+(15*'Wycena frontów MDF'!V288)),IF(Wycena!$C$10="Sparta z uchwytem",((15*'Wycena frontów MDF'!H288)+(15*'Wycena frontów MDF'!O288)+(15*'Wycena frontów MDF'!V288)),0)))</f>
        <v>0</v>
      </c>
      <c r="AE288" s="241">
        <f>IF(Wycena!$C$10="VEGAS",((50*H288)+(50*O288)+(50*V288)),0)</f>
        <v>0</v>
      </c>
      <c r="AF288" s="230">
        <v>0</v>
      </c>
      <c r="AG288" s="320">
        <f t="shared" si="71"/>
        <v>0</v>
      </c>
      <c r="AH288" s="320">
        <f t="shared" si="72"/>
        <v>0</v>
      </c>
      <c r="AI288" s="320">
        <f t="shared" si="73"/>
        <v>0</v>
      </c>
      <c r="AJ288" s="320">
        <f t="shared" si="74"/>
        <v>0</v>
      </c>
      <c r="AK288" s="320">
        <f t="shared" si="75"/>
        <v>0</v>
      </c>
      <c r="AL288" s="320">
        <f t="shared" si="76"/>
        <v>0</v>
      </c>
      <c r="AM288" s="320">
        <f t="shared" si="77"/>
        <v>0</v>
      </c>
      <c r="AN288" s="320">
        <f t="shared" si="78"/>
        <v>0</v>
      </c>
      <c r="AO288" s="320">
        <f t="shared" si="79"/>
        <v>0</v>
      </c>
      <c r="AS288" s="240">
        <f>IF(Wycena!$D$6=2,(AA288+AB288+AC288+AD288+AE288+AG288+AH288+AI288+AJ288+AK288+AL288+AM288+AN288+AO288),IF(Wycena!$D$6=3,(AA288+AB288+AC288+AD288+AF288+AG288+AH288+AI288+AJ288+AK288+AL288+AM288+AN288+AO288),0))</f>
        <v>0</v>
      </c>
      <c r="AT288" s="240">
        <f t="shared" si="65"/>
        <v>38.375999999999998</v>
      </c>
    </row>
    <row r="289" spans="2:46" ht="15.75" thickBot="1">
      <c r="B289" s="243" t="s">
        <v>214</v>
      </c>
      <c r="C289" s="323" t="s">
        <v>1239</v>
      </c>
      <c r="D289" s="336">
        <f t="shared" si="66"/>
        <v>19.187999999999999</v>
      </c>
      <c r="E289" s="325">
        <v>1</v>
      </c>
      <c r="F289" s="278">
        <v>455</v>
      </c>
      <c r="G289" s="279">
        <v>896</v>
      </c>
      <c r="H289" s="224">
        <v>2</v>
      </c>
      <c r="I289" s="234">
        <f>IF(C289="PEŁNY",VLOOKUP(Wycena!$C$10,Wycena!$AA$2:$AC$60,3,0),IF(C289="SZUFLADA",VLOOKUP(Wycena!$C$10,Wycena!$AA$63:$AC$121,3,0),0))</f>
        <v>0</v>
      </c>
      <c r="J289" s="337" t="s">
        <v>1244</v>
      </c>
      <c r="K289" s="337"/>
      <c r="L289" s="329"/>
      <c r="M289"/>
      <c r="N289"/>
      <c r="O289"/>
      <c r="P289" s="234">
        <f>IF(J289="PEŁNY",VLOOKUP(Wycena!$C$10,Wycena!$AA$2:$AC$60,3,0),IF(J289="SZUFLADA",VLOOKUP(Wycena!$C$10,Wycena!$AA$63:$AC$121,3,0),0))</f>
        <v>0</v>
      </c>
      <c r="Q289" s="337" t="s">
        <v>1244</v>
      </c>
      <c r="R289" s="280"/>
      <c r="S289" s="329"/>
      <c r="T289"/>
      <c r="U289"/>
      <c r="V289"/>
      <c r="W289" s="234">
        <f>IF(Q289="PEŁNY",VLOOKUP(Wycena!$C$10,Wycena!$AA$2:$AC$60,3,0),IF(Q289="SZUFLADA",VLOOKUP(Wycena!$C$10,Wycena!$AA$63:$AC$121,3,0),0))</f>
        <v>0</v>
      </c>
      <c r="X289" s="239">
        <f>IF(Wycena!$D$6&gt;1,(('Wycena frontów MDF'!D289*'Wycena frontów MDF'!H289)+('Wycena frontów MDF'!K289*'Wycena frontów MDF'!O289)+('Wycena frontów MDF'!R289*'Wycena frontów MDF'!V289)),0)</f>
        <v>38.375999999999998</v>
      </c>
      <c r="Z289" s="230">
        <f t="shared" si="67"/>
        <v>0.81536000000000008</v>
      </c>
      <c r="AA289" s="230">
        <f t="shared" si="68"/>
        <v>0</v>
      </c>
      <c r="AB289" s="230">
        <f t="shared" si="69"/>
        <v>0</v>
      </c>
      <c r="AC289" s="230">
        <f t="shared" si="70"/>
        <v>0</v>
      </c>
      <c r="AD289" s="240">
        <f>IF(Wycena!$C$10="ALASKA z uchwytem",((15*'Wycena frontów MDF'!H289)+(15*'Wycena frontów MDF'!O289)+(15*'Wycena frontów MDF'!V289)),IF(Wycena!$C$10="Kanion z uchwytem",((15*'Wycena frontów MDF'!H289)+(15*'Wycena frontów MDF'!O289)+(15*'Wycena frontów MDF'!V289)),IF(Wycena!$C$10="Sparta z uchwytem",((15*'Wycena frontów MDF'!H289)+(15*'Wycena frontów MDF'!O289)+(15*'Wycena frontów MDF'!V289)),0)))</f>
        <v>0</v>
      </c>
      <c r="AE289" s="241">
        <f>IF(Wycena!$C$10="VEGAS",((50*H289)+(50*O289)+(50*V289)),0)</f>
        <v>0</v>
      </c>
      <c r="AF289" s="230">
        <v>0</v>
      </c>
      <c r="AG289" s="320">
        <f t="shared" si="71"/>
        <v>0</v>
      </c>
      <c r="AH289" s="320">
        <f t="shared" si="72"/>
        <v>0</v>
      </c>
      <c r="AI289" s="320">
        <f t="shared" si="73"/>
        <v>0</v>
      </c>
      <c r="AJ289" s="320">
        <f t="shared" si="74"/>
        <v>0</v>
      </c>
      <c r="AK289" s="320">
        <f t="shared" si="75"/>
        <v>0</v>
      </c>
      <c r="AL289" s="320">
        <f t="shared" si="76"/>
        <v>0</v>
      </c>
      <c r="AM289" s="320">
        <f t="shared" si="77"/>
        <v>0</v>
      </c>
      <c r="AN289" s="320">
        <f t="shared" si="78"/>
        <v>0</v>
      </c>
      <c r="AO289" s="320">
        <f t="shared" si="79"/>
        <v>0</v>
      </c>
      <c r="AS289" s="240">
        <f>IF(Wycena!$D$6=2,(AA289+AB289+AC289+AD289+AE289+AG289+AH289+AI289+AJ289+AK289+AL289+AM289+AN289+AO289),IF(Wycena!$D$6=3,(AA289+AB289+AC289+AD289+AF289+AG289+AH289+AI289+AJ289+AK289+AL289+AM289+AN289+AO289),0))</f>
        <v>0</v>
      </c>
      <c r="AT289" s="240">
        <f t="shared" si="65"/>
        <v>38.375999999999998</v>
      </c>
    </row>
    <row r="290" spans="2:46" ht="15.75" thickBot="1">
      <c r="B290" s="243" t="s">
        <v>215</v>
      </c>
      <c r="C290" s="323" t="s">
        <v>1239</v>
      </c>
      <c r="D290" s="336">
        <f t="shared" si="66"/>
        <v>19.187999999999999</v>
      </c>
      <c r="E290" s="325">
        <v>1</v>
      </c>
      <c r="F290" s="278">
        <v>455</v>
      </c>
      <c r="G290" s="278">
        <v>996</v>
      </c>
      <c r="H290" s="224">
        <v>2</v>
      </c>
      <c r="I290" s="234">
        <f>IF(C290="PEŁNY",VLOOKUP(Wycena!$C$10,Wycena!$AA$2:$AC$60,3,0),IF(C290="SZUFLADA",VLOOKUP(Wycena!$C$10,Wycena!$AA$63:$AC$121,3,0),0))</f>
        <v>0</v>
      </c>
      <c r="J290" s="337" t="s">
        <v>1244</v>
      </c>
      <c r="K290" s="337"/>
      <c r="L290" s="329"/>
      <c r="M290"/>
      <c r="N290"/>
      <c r="O290"/>
      <c r="P290" s="234">
        <f>IF(J290="PEŁNY",VLOOKUP(Wycena!$C$10,Wycena!$AA$2:$AC$60,3,0),IF(J290="SZUFLADA",VLOOKUP(Wycena!$C$10,Wycena!$AA$63:$AC$121,3,0),0))</f>
        <v>0</v>
      </c>
      <c r="Q290" s="337" t="s">
        <v>1244</v>
      </c>
      <c r="R290" s="280"/>
      <c r="S290" s="329"/>
      <c r="T290"/>
      <c r="U290"/>
      <c r="V290"/>
      <c r="W290" s="234">
        <f>IF(Q290="PEŁNY",VLOOKUP(Wycena!$C$10,Wycena!$AA$2:$AC$60,3,0),IF(Q290="SZUFLADA",VLOOKUP(Wycena!$C$10,Wycena!$AA$63:$AC$121,3,0),0))</f>
        <v>0</v>
      </c>
      <c r="X290" s="239">
        <f>IF(Wycena!$D$6&gt;1,(('Wycena frontów MDF'!D290*'Wycena frontów MDF'!H290)+('Wycena frontów MDF'!K290*'Wycena frontów MDF'!O290)+('Wycena frontów MDF'!R290*'Wycena frontów MDF'!V290)),0)</f>
        <v>38.375999999999998</v>
      </c>
      <c r="Z290" s="230">
        <f t="shared" si="67"/>
        <v>0.90636000000000005</v>
      </c>
      <c r="AA290" s="230">
        <f t="shared" si="68"/>
        <v>0</v>
      </c>
      <c r="AB290" s="230">
        <f t="shared" si="69"/>
        <v>0</v>
      </c>
      <c r="AC290" s="230">
        <f t="shared" si="70"/>
        <v>0</v>
      </c>
      <c r="AD290" s="240">
        <f>IF(Wycena!$C$10="ALASKA z uchwytem",((15*'Wycena frontów MDF'!H290)+(15*'Wycena frontów MDF'!O290)+(15*'Wycena frontów MDF'!V290)),IF(Wycena!$C$10="Kanion z uchwytem",((15*'Wycena frontów MDF'!H290)+(15*'Wycena frontów MDF'!O290)+(15*'Wycena frontów MDF'!V290)),IF(Wycena!$C$10="Sparta z uchwytem",((15*'Wycena frontów MDF'!H290)+(15*'Wycena frontów MDF'!O290)+(15*'Wycena frontów MDF'!V290)),0)))</f>
        <v>0</v>
      </c>
      <c r="AE290" s="241">
        <f>IF(Wycena!$C$10="VEGAS",((50*H290)+(50*O290)+(50*V290)),0)</f>
        <v>0</v>
      </c>
      <c r="AF290" s="230">
        <v>0</v>
      </c>
      <c r="AG290" s="320">
        <f t="shared" si="71"/>
        <v>0</v>
      </c>
      <c r="AH290" s="320">
        <f t="shared" si="72"/>
        <v>0</v>
      </c>
      <c r="AI290" s="320">
        <f t="shared" si="73"/>
        <v>0</v>
      </c>
      <c r="AJ290" s="320">
        <f t="shared" si="74"/>
        <v>0</v>
      </c>
      <c r="AK290" s="320">
        <f t="shared" si="75"/>
        <v>0</v>
      </c>
      <c r="AL290" s="320">
        <f t="shared" si="76"/>
        <v>0</v>
      </c>
      <c r="AM290" s="320">
        <f t="shared" si="77"/>
        <v>0</v>
      </c>
      <c r="AN290" s="320">
        <f t="shared" si="78"/>
        <v>0</v>
      </c>
      <c r="AO290" s="320">
        <f t="shared" si="79"/>
        <v>0</v>
      </c>
      <c r="AS290" s="240">
        <f>IF(Wycena!$D$6=2,(AA290+AB290+AC290+AD290+AE290+AG290+AH290+AI290+AJ290+AK290+AL290+AM290+AN290+AO290),IF(Wycena!$D$6=3,(AA290+AB290+AC290+AD290+AF290+AG290+AH290+AI290+AJ290+AK290+AL290+AM290+AN290+AO290),0))</f>
        <v>0</v>
      </c>
      <c r="AT290" s="240">
        <f t="shared" si="65"/>
        <v>38.375999999999998</v>
      </c>
    </row>
    <row r="291" spans="2:46" ht="15.75" thickBot="1">
      <c r="B291" s="243" t="s">
        <v>216</v>
      </c>
      <c r="C291" s="323" t="s">
        <v>1239</v>
      </c>
      <c r="D291" s="336">
        <f t="shared" si="66"/>
        <v>19.187999999999999</v>
      </c>
      <c r="E291" s="325">
        <v>1</v>
      </c>
      <c r="F291" s="278">
        <v>455</v>
      </c>
      <c r="G291" s="278">
        <v>396</v>
      </c>
      <c r="H291" s="224">
        <v>1</v>
      </c>
      <c r="I291" s="234">
        <f>IF(C291="PEŁNY",VLOOKUP(Wycena!$C$10,Wycena!$AA$2:$AC$60,3,0),IF(C291="SZUFLADA",VLOOKUP(Wycena!$C$10,Wycena!$AA$63:$AC$121,3,0),0))</f>
        <v>0</v>
      </c>
      <c r="J291" s="337" t="s">
        <v>1244</v>
      </c>
      <c r="K291" s="337"/>
      <c r="L291" s="329"/>
      <c r="M291"/>
      <c r="N291"/>
      <c r="O291"/>
      <c r="P291" s="234">
        <f>IF(J291="PEŁNY",VLOOKUP(Wycena!$C$10,Wycena!$AA$2:$AC$60,3,0),IF(J291="SZUFLADA",VLOOKUP(Wycena!$C$10,Wycena!$AA$63:$AC$121,3,0),0))</f>
        <v>0</v>
      </c>
      <c r="Q291" s="337" t="s">
        <v>1244</v>
      </c>
      <c r="R291" s="280"/>
      <c r="S291" s="329"/>
      <c r="T291"/>
      <c r="U291"/>
      <c r="V291"/>
      <c r="W291" s="234">
        <f>IF(Q291="PEŁNY",VLOOKUP(Wycena!$C$10,Wycena!$AA$2:$AC$60,3,0),IF(Q291="SZUFLADA",VLOOKUP(Wycena!$C$10,Wycena!$AA$63:$AC$121,3,0),0))</f>
        <v>0</v>
      </c>
      <c r="X291" s="239">
        <f>IF(Wycena!$D$6&gt;1,(('Wycena frontów MDF'!D291*'Wycena frontów MDF'!H291)+('Wycena frontów MDF'!K291*'Wycena frontów MDF'!O291)+('Wycena frontów MDF'!R291*'Wycena frontów MDF'!V291)),0)</f>
        <v>19.187999999999999</v>
      </c>
      <c r="Z291" s="230">
        <f t="shared" si="67"/>
        <v>0.18018000000000001</v>
      </c>
      <c r="AA291" s="230">
        <f t="shared" si="68"/>
        <v>0</v>
      </c>
      <c r="AB291" s="230">
        <f t="shared" si="69"/>
        <v>0</v>
      </c>
      <c r="AC291" s="230">
        <f t="shared" si="70"/>
        <v>0</v>
      </c>
      <c r="AD291" s="240">
        <f>IF(Wycena!$C$10="ALASKA z uchwytem",((15*'Wycena frontów MDF'!H291)+(15*'Wycena frontów MDF'!O291)+(15*'Wycena frontów MDF'!V291)),IF(Wycena!$C$10="Kanion z uchwytem",((15*'Wycena frontów MDF'!H291)+(15*'Wycena frontów MDF'!O291)+(15*'Wycena frontów MDF'!V291)),IF(Wycena!$C$10="Sparta z uchwytem",((15*'Wycena frontów MDF'!H291)+(15*'Wycena frontów MDF'!O291)+(15*'Wycena frontów MDF'!V291)),0)))</f>
        <v>0</v>
      </c>
      <c r="AE291" s="241">
        <f>IF(Wycena!$C$10="VEGAS",((50*H291)+(50*O291)+(50*V291)),0)</f>
        <v>0</v>
      </c>
      <c r="AF291" s="230">
        <v>0</v>
      </c>
      <c r="AG291" s="320">
        <f t="shared" si="71"/>
        <v>0</v>
      </c>
      <c r="AH291" s="320">
        <f t="shared" si="72"/>
        <v>0</v>
      </c>
      <c r="AI291" s="320">
        <f t="shared" si="73"/>
        <v>0</v>
      </c>
      <c r="AJ291" s="320">
        <f t="shared" si="74"/>
        <v>0</v>
      </c>
      <c r="AK291" s="320">
        <f t="shared" si="75"/>
        <v>0</v>
      </c>
      <c r="AL291" s="320">
        <f t="shared" si="76"/>
        <v>0</v>
      </c>
      <c r="AM291" s="320">
        <f t="shared" si="77"/>
        <v>0</v>
      </c>
      <c r="AN291" s="320">
        <f t="shared" si="78"/>
        <v>0</v>
      </c>
      <c r="AO291" s="320">
        <f t="shared" si="79"/>
        <v>0</v>
      </c>
      <c r="AS291" s="240">
        <f>IF(Wycena!$D$6=2,(AA291+AB291+AC291+AD291+AE291+AG291+AH291+AI291+AJ291+AK291+AL291+AM291+AN291+AO291),IF(Wycena!$D$6=3,(AA291+AB291+AC291+AD291+AF291+AG291+AH291+AI291+AJ291+AK291+AL291+AM291+AN291+AO291),0))</f>
        <v>0</v>
      </c>
      <c r="AT291" s="240">
        <f t="shared" si="65"/>
        <v>19.187999999999999</v>
      </c>
    </row>
    <row r="292" spans="2:46" ht="15.75" thickBot="1">
      <c r="B292" s="243" t="s">
        <v>217</v>
      </c>
      <c r="C292" s="323" t="s">
        <v>1239</v>
      </c>
      <c r="D292" s="336">
        <f t="shared" si="66"/>
        <v>19.187999999999999</v>
      </c>
      <c r="E292" s="325">
        <v>1</v>
      </c>
      <c r="F292" s="278">
        <v>455</v>
      </c>
      <c r="G292" s="278">
        <v>446</v>
      </c>
      <c r="H292" s="224">
        <v>1</v>
      </c>
      <c r="I292" s="234">
        <f>IF(C292="PEŁNY",VLOOKUP(Wycena!$C$10,Wycena!$AA$2:$AC$60,3,0),IF(C292="SZUFLADA",VLOOKUP(Wycena!$C$10,Wycena!$AA$63:$AC$121,3,0),0))</f>
        <v>0</v>
      </c>
      <c r="J292" s="337" t="s">
        <v>1244</v>
      </c>
      <c r="K292" s="337"/>
      <c r="L292" s="329"/>
      <c r="M292"/>
      <c r="N292"/>
      <c r="O292"/>
      <c r="P292" s="234">
        <f>IF(J292="PEŁNY",VLOOKUP(Wycena!$C$10,Wycena!$AA$2:$AC$60,3,0),IF(J292="SZUFLADA",VLOOKUP(Wycena!$C$10,Wycena!$AA$63:$AC$121,3,0),0))</f>
        <v>0</v>
      </c>
      <c r="Q292" s="337" t="s">
        <v>1244</v>
      </c>
      <c r="R292" s="280"/>
      <c r="S292" s="329"/>
      <c r="T292"/>
      <c r="U292"/>
      <c r="V292"/>
      <c r="W292" s="234">
        <f>IF(Q292="PEŁNY",VLOOKUP(Wycena!$C$10,Wycena!$AA$2:$AC$60,3,0),IF(Q292="SZUFLADA",VLOOKUP(Wycena!$C$10,Wycena!$AA$63:$AC$121,3,0),0))</f>
        <v>0</v>
      </c>
      <c r="X292" s="239">
        <f>IF(Wycena!$D$6&gt;1,(('Wycena frontów MDF'!D292*'Wycena frontów MDF'!H292)+('Wycena frontów MDF'!K292*'Wycena frontów MDF'!O292)+('Wycena frontów MDF'!R292*'Wycena frontów MDF'!V292)),0)</f>
        <v>19.187999999999999</v>
      </c>
      <c r="Z292" s="230">
        <f t="shared" si="67"/>
        <v>0.20293</v>
      </c>
      <c r="AA292" s="230">
        <f t="shared" si="68"/>
        <v>0</v>
      </c>
      <c r="AB292" s="230">
        <f t="shared" si="69"/>
        <v>0</v>
      </c>
      <c r="AC292" s="230">
        <f t="shared" si="70"/>
        <v>0</v>
      </c>
      <c r="AD292" s="240">
        <f>IF(Wycena!$C$10="ALASKA z uchwytem",((15*'Wycena frontów MDF'!H292)+(15*'Wycena frontów MDF'!O292)+(15*'Wycena frontów MDF'!V292)),IF(Wycena!$C$10="Kanion z uchwytem",((15*'Wycena frontów MDF'!H292)+(15*'Wycena frontów MDF'!O292)+(15*'Wycena frontów MDF'!V292)),IF(Wycena!$C$10="Sparta z uchwytem",((15*'Wycena frontów MDF'!H292)+(15*'Wycena frontów MDF'!O292)+(15*'Wycena frontów MDF'!V292)),0)))</f>
        <v>0</v>
      </c>
      <c r="AE292" s="241">
        <f>IF(Wycena!$C$10="VEGAS",((50*H292)+(50*O292)+(50*V292)),0)</f>
        <v>0</v>
      </c>
      <c r="AF292" s="230">
        <v>0</v>
      </c>
      <c r="AG292" s="320">
        <f t="shared" si="71"/>
        <v>0</v>
      </c>
      <c r="AH292" s="320">
        <f t="shared" si="72"/>
        <v>0</v>
      </c>
      <c r="AI292" s="320">
        <f t="shared" si="73"/>
        <v>0</v>
      </c>
      <c r="AJ292" s="320">
        <f t="shared" si="74"/>
        <v>0</v>
      </c>
      <c r="AK292" s="320">
        <f t="shared" si="75"/>
        <v>0</v>
      </c>
      <c r="AL292" s="320">
        <f t="shared" si="76"/>
        <v>0</v>
      </c>
      <c r="AM292" s="320">
        <f t="shared" si="77"/>
        <v>0</v>
      </c>
      <c r="AN292" s="320">
        <f t="shared" si="78"/>
        <v>0</v>
      </c>
      <c r="AO292" s="320">
        <f t="shared" si="79"/>
        <v>0</v>
      </c>
      <c r="AS292" s="240">
        <f>IF(Wycena!$D$6=2,(AA292+AB292+AC292+AD292+AE292+AG292+AH292+AI292+AJ292+AK292+AL292+AM292+AN292+AO292),IF(Wycena!$D$6=3,(AA292+AB292+AC292+AD292+AF292+AG292+AH292+AI292+AJ292+AK292+AL292+AM292+AN292+AO292),0))</f>
        <v>0</v>
      </c>
      <c r="AT292" s="240">
        <f t="shared" si="65"/>
        <v>19.187999999999999</v>
      </c>
    </row>
    <row r="293" spans="2:46" ht="15.75" thickBot="1">
      <c r="B293" s="243" t="s">
        <v>218</v>
      </c>
      <c r="C293" s="323" t="s">
        <v>1239</v>
      </c>
      <c r="D293" s="336">
        <f t="shared" si="66"/>
        <v>19.187999999999999</v>
      </c>
      <c r="E293" s="325">
        <v>1</v>
      </c>
      <c r="F293" s="278">
        <v>455</v>
      </c>
      <c r="G293" s="278">
        <v>496</v>
      </c>
      <c r="H293" s="224">
        <v>1</v>
      </c>
      <c r="I293" s="234">
        <f>IF(C293="PEŁNY",VLOOKUP(Wycena!$C$10,Wycena!$AA$2:$AC$60,3,0),IF(C293="SZUFLADA",VLOOKUP(Wycena!$C$10,Wycena!$AA$63:$AC$121,3,0),0))</f>
        <v>0</v>
      </c>
      <c r="J293" s="337" t="s">
        <v>1244</v>
      </c>
      <c r="K293" s="337"/>
      <c r="L293" s="329"/>
      <c r="M293"/>
      <c r="N293"/>
      <c r="O293"/>
      <c r="P293" s="234">
        <f>IF(J293="PEŁNY",VLOOKUP(Wycena!$C$10,Wycena!$AA$2:$AC$60,3,0),IF(J293="SZUFLADA",VLOOKUP(Wycena!$C$10,Wycena!$AA$63:$AC$121,3,0),0))</f>
        <v>0</v>
      </c>
      <c r="Q293" s="337" t="s">
        <v>1244</v>
      </c>
      <c r="R293" s="280"/>
      <c r="S293" s="329"/>
      <c r="T293"/>
      <c r="U293"/>
      <c r="V293"/>
      <c r="W293" s="234">
        <f>IF(Q293="PEŁNY",VLOOKUP(Wycena!$C$10,Wycena!$AA$2:$AC$60,3,0),IF(Q293="SZUFLADA",VLOOKUP(Wycena!$C$10,Wycena!$AA$63:$AC$121,3,0),0))</f>
        <v>0</v>
      </c>
      <c r="X293" s="239">
        <f>IF(Wycena!$D$6&gt;1,(('Wycena frontów MDF'!D293*'Wycena frontów MDF'!H293)+('Wycena frontów MDF'!K293*'Wycena frontów MDF'!O293)+('Wycena frontów MDF'!R293*'Wycena frontów MDF'!V293)),0)</f>
        <v>19.187999999999999</v>
      </c>
      <c r="Z293" s="230">
        <f t="shared" si="67"/>
        <v>0.22568000000000002</v>
      </c>
      <c r="AA293" s="230">
        <f t="shared" si="68"/>
        <v>0</v>
      </c>
      <c r="AB293" s="230">
        <f t="shared" si="69"/>
        <v>0</v>
      </c>
      <c r="AC293" s="230">
        <f t="shared" si="70"/>
        <v>0</v>
      </c>
      <c r="AD293" s="240">
        <f>IF(Wycena!$C$10="ALASKA z uchwytem",((15*'Wycena frontów MDF'!H293)+(15*'Wycena frontów MDF'!O293)+(15*'Wycena frontów MDF'!V293)),IF(Wycena!$C$10="Kanion z uchwytem",((15*'Wycena frontów MDF'!H293)+(15*'Wycena frontów MDF'!O293)+(15*'Wycena frontów MDF'!V293)),IF(Wycena!$C$10="Sparta z uchwytem",((15*'Wycena frontów MDF'!H293)+(15*'Wycena frontów MDF'!O293)+(15*'Wycena frontów MDF'!V293)),0)))</f>
        <v>0</v>
      </c>
      <c r="AE293" s="241">
        <f>IF(Wycena!$C$10="VEGAS",((50*H293)+(50*O293)+(50*V293)),0)</f>
        <v>0</v>
      </c>
      <c r="AF293" s="230">
        <v>0</v>
      </c>
      <c r="AG293" s="320">
        <f t="shared" si="71"/>
        <v>0</v>
      </c>
      <c r="AH293" s="320">
        <f t="shared" si="72"/>
        <v>0</v>
      </c>
      <c r="AI293" s="320">
        <f t="shared" si="73"/>
        <v>0</v>
      </c>
      <c r="AJ293" s="320">
        <f t="shared" si="74"/>
        <v>0</v>
      </c>
      <c r="AK293" s="320">
        <f t="shared" si="75"/>
        <v>0</v>
      </c>
      <c r="AL293" s="320">
        <f t="shared" si="76"/>
        <v>0</v>
      </c>
      <c r="AM293" s="320">
        <f t="shared" si="77"/>
        <v>0</v>
      </c>
      <c r="AN293" s="320">
        <f t="shared" si="78"/>
        <v>0</v>
      </c>
      <c r="AO293" s="320">
        <f t="shared" si="79"/>
        <v>0</v>
      </c>
      <c r="AS293" s="240">
        <f>IF(Wycena!$D$6=2,(AA293+AB293+AC293+AD293+AE293+AG293+AH293+AI293+AJ293+AK293+AL293+AM293+AN293+AO293),IF(Wycena!$D$6=3,(AA293+AB293+AC293+AD293+AF293+AG293+AH293+AI293+AJ293+AK293+AL293+AM293+AN293+AO293),0))</f>
        <v>0</v>
      </c>
      <c r="AT293" s="240">
        <f t="shared" si="65"/>
        <v>19.187999999999999</v>
      </c>
    </row>
    <row r="294" spans="2:46" ht="15.75" thickBot="1">
      <c r="B294" s="243" t="s">
        <v>219</v>
      </c>
      <c r="C294" s="323" t="s">
        <v>1239</v>
      </c>
      <c r="D294" s="336">
        <f t="shared" si="66"/>
        <v>19.187999999999999</v>
      </c>
      <c r="E294" s="325">
        <v>1</v>
      </c>
      <c r="F294" s="278">
        <v>455</v>
      </c>
      <c r="G294" s="279">
        <v>596</v>
      </c>
      <c r="H294" s="224">
        <v>1</v>
      </c>
      <c r="I294" s="234">
        <f>IF(C294="PEŁNY",VLOOKUP(Wycena!$C$10,Wycena!$AA$2:$AC$60,3,0),IF(C294="SZUFLADA",VLOOKUP(Wycena!$C$10,Wycena!$AA$63:$AC$121,3,0),0))</f>
        <v>0</v>
      </c>
      <c r="J294" s="337" t="s">
        <v>1244</v>
      </c>
      <c r="K294" s="337"/>
      <c r="L294" s="329"/>
      <c r="M294"/>
      <c r="N294"/>
      <c r="O294"/>
      <c r="P294" s="234">
        <f>IF(J294="PEŁNY",VLOOKUP(Wycena!$C$10,Wycena!$AA$2:$AC$60,3,0),IF(J294="SZUFLADA",VLOOKUP(Wycena!$C$10,Wycena!$AA$63:$AC$121,3,0),0))</f>
        <v>0</v>
      </c>
      <c r="Q294" s="337" t="s">
        <v>1244</v>
      </c>
      <c r="R294" s="280"/>
      <c r="S294" s="329"/>
      <c r="T294"/>
      <c r="U294"/>
      <c r="V294"/>
      <c r="W294" s="234">
        <f>IF(Q294="PEŁNY",VLOOKUP(Wycena!$C$10,Wycena!$AA$2:$AC$60,3,0),IF(Q294="SZUFLADA",VLOOKUP(Wycena!$C$10,Wycena!$AA$63:$AC$121,3,0),0))</f>
        <v>0</v>
      </c>
      <c r="X294" s="239">
        <f>IF(Wycena!$D$6&gt;1,(('Wycena frontów MDF'!D294*'Wycena frontów MDF'!H294)+('Wycena frontów MDF'!K294*'Wycena frontów MDF'!O294)+('Wycena frontów MDF'!R294*'Wycena frontów MDF'!V294)),0)</f>
        <v>19.187999999999999</v>
      </c>
      <c r="Z294" s="230">
        <f t="shared" si="67"/>
        <v>0.27117999999999998</v>
      </c>
      <c r="AA294" s="230">
        <f t="shared" si="68"/>
        <v>0</v>
      </c>
      <c r="AB294" s="230">
        <f t="shared" si="69"/>
        <v>0</v>
      </c>
      <c r="AC294" s="230">
        <f t="shared" si="70"/>
        <v>0</v>
      </c>
      <c r="AD294" s="240">
        <f>IF(Wycena!$C$10="ALASKA z uchwytem",((15*'Wycena frontów MDF'!H294)+(15*'Wycena frontów MDF'!O294)+(15*'Wycena frontów MDF'!V294)),IF(Wycena!$C$10="Kanion z uchwytem",((15*'Wycena frontów MDF'!H294)+(15*'Wycena frontów MDF'!O294)+(15*'Wycena frontów MDF'!V294)),IF(Wycena!$C$10="Sparta z uchwytem",((15*'Wycena frontów MDF'!H294)+(15*'Wycena frontów MDF'!O294)+(15*'Wycena frontów MDF'!V294)),0)))</f>
        <v>0</v>
      </c>
      <c r="AE294" s="241">
        <f>IF(Wycena!$C$10="VEGAS",((50*H294)+(50*O294)+(50*V294)),0)</f>
        <v>0</v>
      </c>
      <c r="AF294" s="230">
        <v>0</v>
      </c>
      <c r="AG294" s="320">
        <f t="shared" si="71"/>
        <v>0</v>
      </c>
      <c r="AH294" s="320">
        <f t="shared" si="72"/>
        <v>0</v>
      </c>
      <c r="AI294" s="320">
        <f t="shared" si="73"/>
        <v>0</v>
      </c>
      <c r="AJ294" s="320">
        <f t="shared" si="74"/>
        <v>0</v>
      </c>
      <c r="AK294" s="320">
        <f t="shared" si="75"/>
        <v>0</v>
      </c>
      <c r="AL294" s="320">
        <f t="shared" si="76"/>
        <v>0</v>
      </c>
      <c r="AM294" s="320">
        <f t="shared" si="77"/>
        <v>0</v>
      </c>
      <c r="AN294" s="320">
        <f t="shared" si="78"/>
        <v>0</v>
      </c>
      <c r="AO294" s="320">
        <f t="shared" si="79"/>
        <v>0</v>
      </c>
      <c r="AS294" s="240">
        <f>IF(Wycena!$D$6=2,(AA294+AB294+AC294+AD294+AE294+AG294+AH294+AI294+AJ294+AK294+AL294+AM294+AN294+AO294),IF(Wycena!$D$6=3,(AA294+AB294+AC294+AD294+AF294+AG294+AH294+AI294+AJ294+AK294+AL294+AM294+AN294+AO294),0))</f>
        <v>0</v>
      </c>
      <c r="AT294" s="240">
        <f t="shared" si="65"/>
        <v>19.187999999999999</v>
      </c>
    </row>
    <row r="295" spans="2:46" ht="15.75" thickBot="1">
      <c r="B295" s="243" t="s">
        <v>948</v>
      </c>
      <c r="C295" s="323" t="s">
        <v>1239</v>
      </c>
      <c r="D295" s="336">
        <f t="shared" si="66"/>
        <v>19.187999999999999</v>
      </c>
      <c r="E295" s="325">
        <v>1</v>
      </c>
      <c r="F295" s="278">
        <v>455</v>
      </c>
      <c r="G295" s="279">
        <v>696</v>
      </c>
      <c r="H295" s="224">
        <v>1</v>
      </c>
      <c r="I295" s="234">
        <f>IF(C295="PEŁNY",VLOOKUP(Wycena!$C$10,Wycena!$AA$2:$AC$60,3,0),IF(C295="SZUFLADA",VLOOKUP(Wycena!$C$10,Wycena!$AA$63:$AC$121,3,0),0))</f>
        <v>0</v>
      </c>
      <c r="J295" s="337" t="s">
        <v>1244</v>
      </c>
      <c r="K295" s="337"/>
      <c r="L295" s="329"/>
      <c r="M295"/>
      <c r="N295"/>
      <c r="O295"/>
      <c r="P295" s="234">
        <f>IF(J295="PEŁNY",VLOOKUP(Wycena!$C$10,Wycena!$AA$2:$AC$60,3,0),IF(J295="SZUFLADA",VLOOKUP(Wycena!$C$10,Wycena!$AA$63:$AC$121,3,0),0))</f>
        <v>0</v>
      </c>
      <c r="Q295" s="337" t="s">
        <v>1244</v>
      </c>
      <c r="R295" s="280"/>
      <c r="S295" s="329"/>
      <c r="T295"/>
      <c r="U295"/>
      <c r="V295"/>
      <c r="W295" s="234">
        <f>IF(Q295="PEŁNY",VLOOKUP(Wycena!$C$10,Wycena!$AA$2:$AC$60,3,0),IF(Q295="SZUFLADA",VLOOKUP(Wycena!$C$10,Wycena!$AA$63:$AC$121,3,0),0))</f>
        <v>0</v>
      </c>
      <c r="X295" s="239">
        <f>IF(Wycena!$D$6&gt;1,(('Wycena frontów MDF'!D295*'Wycena frontów MDF'!H295)+('Wycena frontów MDF'!K295*'Wycena frontów MDF'!O295)+('Wycena frontów MDF'!R295*'Wycena frontów MDF'!V295)),0)</f>
        <v>19.187999999999999</v>
      </c>
      <c r="Z295" s="230">
        <f t="shared" si="67"/>
        <v>0.31667999999999996</v>
      </c>
      <c r="AA295" s="230">
        <f t="shared" si="68"/>
        <v>0</v>
      </c>
      <c r="AB295" s="230">
        <f t="shared" si="69"/>
        <v>0</v>
      </c>
      <c r="AC295" s="230">
        <f t="shared" si="70"/>
        <v>0</v>
      </c>
      <c r="AD295" s="240">
        <f>IF(Wycena!$C$10="ALASKA z uchwytem",((15*'Wycena frontów MDF'!H295)+(15*'Wycena frontów MDF'!O295)+(15*'Wycena frontów MDF'!V295)),IF(Wycena!$C$10="Kanion z uchwytem",((15*'Wycena frontów MDF'!H295)+(15*'Wycena frontów MDF'!O295)+(15*'Wycena frontów MDF'!V295)),IF(Wycena!$C$10="Sparta z uchwytem",((15*'Wycena frontów MDF'!H295)+(15*'Wycena frontów MDF'!O295)+(15*'Wycena frontów MDF'!V295)),0)))</f>
        <v>0</v>
      </c>
      <c r="AE295" s="241">
        <f>IF(Wycena!$C$10="VEGAS",((50*H295)+(50*O295)+(50*V295)),0)</f>
        <v>0</v>
      </c>
      <c r="AF295" s="230">
        <v>0</v>
      </c>
      <c r="AG295" s="320">
        <f t="shared" si="71"/>
        <v>0</v>
      </c>
      <c r="AH295" s="320">
        <f t="shared" si="72"/>
        <v>0</v>
      </c>
      <c r="AI295" s="320">
        <f t="shared" si="73"/>
        <v>0</v>
      </c>
      <c r="AJ295" s="320">
        <f t="shared" si="74"/>
        <v>0</v>
      </c>
      <c r="AK295" s="320">
        <f t="shared" si="75"/>
        <v>0</v>
      </c>
      <c r="AL295" s="320">
        <f t="shared" si="76"/>
        <v>0</v>
      </c>
      <c r="AM295" s="320">
        <f t="shared" si="77"/>
        <v>0</v>
      </c>
      <c r="AN295" s="320">
        <f t="shared" si="78"/>
        <v>0</v>
      </c>
      <c r="AO295" s="320">
        <f t="shared" si="79"/>
        <v>0</v>
      </c>
      <c r="AS295" s="240">
        <f>IF(Wycena!$D$6=2,(AA295+AB295+AC295+AD295+AE295+AG295+AH295+AI295+AJ295+AK295+AL295+AM295+AN295+AO295),IF(Wycena!$D$6=3,(AA295+AB295+AC295+AD295+AF295+AG295+AH295+AI295+AJ295+AK295+AL295+AM295+AN295+AO295),0))</f>
        <v>0</v>
      </c>
      <c r="AT295" s="240">
        <f t="shared" si="65"/>
        <v>19.187999999999999</v>
      </c>
    </row>
    <row r="296" spans="2:46" ht="15.75" thickBot="1">
      <c r="B296" s="243" t="s">
        <v>949</v>
      </c>
      <c r="C296" s="323" t="s">
        <v>1239</v>
      </c>
      <c r="D296" s="336">
        <f t="shared" si="66"/>
        <v>19.187999999999999</v>
      </c>
      <c r="E296" s="325">
        <v>1</v>
      </c>
      <c r="F296" s="278">
        <v>455</v>
      </c>
      <c r="G296" s="279">
        <v>796</v>
      </c>
      <c r="H296" s="224">
        <v>1</v>
      </c>
      <c r="I296" s="234">
        <f>IF(C296="PEŁNY",VLOOKUP(Wycena!$C$10,Wycena!$AA$2:$AC$60,3,0),IF(C296="SZUFLADA",VLOOKUP(Wycena!$C$10,Wycena!$AA$63:$AC$121,3,0),0))</f>
        <v>0</v>
      </c>
      <c r="J296" s="337" t="s">
        <v>1244</v>
      </c>
      <c r="K296" s="337"/>
      <c r="L296" s="329"/>
      <c r="M296"/>
      <c r="N296"/>
      <c r="O296"/>
      <c r="P296" s="234">
        <f>IF(J296="PEŁNY",VLOOKUP(Wycena!$C$10,Wycena!$AA$2:$AC$60,3,0),IF(J296="SZUFLADA",VLOOKUP(Wycena!$C$10,Wycena!$AA$63:$AC$121,3,0),0))</f>
        <v>0</v>
      </c>
      <c r="Q296" s="337" t="s">
        <v>1244</v>
      </c>
      <c r="R296" s="280"/>
      <c r="S296" s="329"/>
      <c r="T296"/>
      <c r="U296"/>
      <c r="V296"/>
      <c r="W296" s="234">
        <f>IF(Q296="PEŁNY",VLOOKUP(Wycena!$C$10,Wycena!$AA$2:$AC$60,3,0),IF(Q296="SZUFLADA",VLOOKUP(Wycena!$C$10,Wycena!$AA$63:$AC$121,3,0),0))</f>
        <v>0</v>
      </c>
      <c r="X296" s="239">
        <f>IF(Wycena!$D$6&gt;1,(('Wycena frontów MDF'!D296*'Wycena frontów MDF'!H296)+('Wycena frontów MDF'!K296*'Wycena frontów MDF'!O296)+('Wycena frontów MDF'!R296*'Wycena frontów MDF'!V296)),0)</f>
        <v>19.187999999999999</v>
      </c>
      <c r="Z296" s="230">
        <f t="shared" si="67"/>
        <v>0.36218000000000006</v>
      </c>
      <c r="AA296" s="230">
        <f t="shared" si="68"/>
        <v>0</v>
      </c>
      <c r="AB296" s="230">
        <f t="shared" si="69"/>
        <v>0</v>
      </c>
      <c r="AC296" s="230">
        <f t="shared" si="70"/>
        <v>0</v>
      </c>
      <c r="AD296" s="240">
        <f>IF(Wycena!$C$10="ALASKA z uchwytem",((15*'Wycena frontów MDF'!H296)+(15*'Wycena frontów MDF'!O296)+(15*'Wycena frontów MDF'!V296)),IF(Wycena!$C$10="Kanion z uchwytem",((15*'Wycena frontów MDF'!H296)+(15*'Wycena frontów MDF'!O296)+(15*'Wycena frontów MDF'!V296)),IF(Wycena!$C$10="Sparta z uchwytem",((15*'Wycena frontów MDF'!H296)+(15*'Wycena frontów MDF'!O296)+(15*'Wycena frontów MDF'!V296)),0)))</f>
        <v>0</v>
      </c>
      <c r="AE296" s="241">
        <f>IF(Wycena!$C$10="VEGAS",((50*H296)+(50*O296)+(50*V296)),0)</f>
        <v>0</v>
      </c>
      <c r="AF296" s="230">
        <v>0</v>
      </c>
      <c r="AG296" s="320">
        <f t="shared" si="71"/>
        <v>0</v>
      </c>
      <c r="AH296" s="320">
        <f t="shared" si="72"/>
        <v>0</v>
      </c>
      <c r="AI296" s="320">
        <f t="shared" si="73"/>
        <v>0</v>
      </c>
      <c r="AJ296" s="320">
        <f t="shared" si="74"/>
        <v>0</v>
      </c>
      <c r="AK296" s="320">
        <f t="shared" si="75"/>
        <v>0</v>
      </c>
      <c r="AL296" s="320">
        <f t="shared" si="76"/>
        <v>0</v>
      </c>
      <c r="AM296" s="320">
        <f t="shared" si="77"/>
        <v>0</v>
      </c>
      <c r="AN296" s="320">
        <f t="shared" si="78"/>
        <v>0</v>
      </c>
      <c r="AO296" s="320">
        <f t="shared" si="79"/>
        <v>0</v>
      </c>
      <c r="AS296" s="240">
        <f>IF(Wycena!$D$6=2,(AA296+AB296+AC296+AD296+AE296+AG296+AH296+AI296+AJ296+AK296+AL296+AM296+AN296+AO296),IF(Wycena!$D$6=3,(AA296+AB296+AC296+AD296+AF296+AG296+AH296+AI296+AJ296+AK296+AL296+AM296+AN296+AO296),0))</f>
        <v>0</v>
      </c>
      <c r="AT296" s="240">
        <f t="shared" si="65"/>
        <v>19.187999999999999</v>
      </c>
    </row>
    <row r="297" spans="2:46" ht="15.75" thickBot="1">
      <c r="B297" s="243" t="s">
        <v>950</v>
      </c>
      <c r="C297" s="323" t="s">
        <v>1239</v>
      </c>
      <c r="D297" s="336">
        <f t="shared" si="66"/>
        <v>19.187999999999999</v>
      </c>
      <c r="E297" s="325">
        <v>1</v>
      </c>
      <c r="F297" s="278">
        <v>455</v>
      </c>
      <c r="G297" s="279">
        <v>896</v>
      </c>
      <c r="H297" s="224">
        <v>1</v>
      </c>
      <c r="I297" s="234">
        <f>IF(C297="PEŁNY",VLOOKUP(Wycena!$C$10,Wycena!$AA$2:$AC$60,3,0),IF(C297="SZUFLADA",VLOOKUP(Wycena!$C$10,Wycena!$AA$63:$AC$121,3,0),0))</f>
        <v>0</v>
      </c>
      <c r="J297" s="337" t="s">
        <v>1244</v>
      </c>
      <c r="K297" s="337"/>
      <c r="L297" s="329"/>
      <c r="M297"/>
      <c r="N297"/>
      <c r="O297"/>
      <c r="P297" s="234">
        <f>IF(J297="PEŁNY",VLOOKUP(Wycena!$C$10,Wycena!$AA$2:$AC$60,3,0),IF(J297="SZUFLADA",VLOOKUP(Wycena!$C$10,Wycena!$AA$63:$AC$121,3,0),0))</f>
        <v>0</v>
      </c>
      <c r="Q297" s="337" t="s">
        <v>1244</v>
      </c>
      <c r="R297" s="280"/>
      <c r="S297" s="329"/>
      <c r="T297"/>
      <c r="U297"/>
      <c r="V297"/>
      <c r="W297" s="234">
        <f>IF(Q297="PEŁNY",VLOOKUP(Wycena!$C$10,Wycena!$AA$2:$AC$60,3,0),IF(Q297="SZUFLADA",VLOOKUP(Wycena!$C$10,Wycena!$AA$63:$AC$121,3,0),0))</f>
        <v>0</v>
      </c>
      <c r="X297" s="239">
        <f>IF(Wycena!$D$6&gt;1,(('Wycena frontów MDF'!D297*'Wycena frontów MDF'!H297)+('Wycena frontów MDF'!K297*'Wycena frontów MDF'!O297)+('Wycena frontów MDF'!R297*'Wycena frontów MDF'!V297)),0)</f>
        <v>19.187999999999999</v>
      </c>
      <c r="Z297" s="230">
        <f t="shared" si="67"/>
        <v>0.40768000000000004</v>
      </c>
      <c r="AA297" s="230">
        <f t="shared" si="68"/>
        <v>0</v>
      </c>
      <c r="AB297" s="230">
        <f t="shared" si="69"/>
        <v>0</v>
      </c>
      <c r="AC297" s="230">
        <f t="shared" si="70"/>
        <v>0</v>
      </c>
      <c r="AD297" s="240">
        <f>IF(Wycena!$C$10="ALASKA z uchwytem",((15*'Wycena frontów MDF'!H297)+(15*'Wycena frontów MDF'!O297)+(15*'Wycena frontów MDF'!V297)),IF(Wycena!$C$10="Kanion z uchwytem",((15*'Wycena frontów MDF'!H297)+(15*'Wycena frontów MDF'!O297)+(15*'Wycena frontów MDF'!V297)),IF(Wycena!$C$10="Sparta z uchwytem",((15*'Wycena frontów MDF'!H297)+(15*'Wycena frontów MDF'!O297)+(15*'Wycena frontów MDF'!V297)),0)))</f>
        <v>0</v>
      </c>
      <c r="AE297" s="241">
        <f>IF(Wycena!$C$10="VEGAS",((50*H297)+(50*O297)+(50*V297)),0)</f>
        <v>0</v>
      </c>
      <c r="AF297" s="230">
        <v>0</v>
      </c>
      <c r="AG297" s="320">
        <f t="shared" si="71"/>
        <v>0</v>
      </c>
      <c r="AH297" s="320">
        <f t="shared" si="72"/>
        <v>0</v>
      </c>
      <c r="AI297" s="320">
        <f t="shared" si="73"/>
        <v>0</v>
      </c>
      <c r="AJ297" s="320">
        <f t="shared" si="74"/>
        <v>0</v>
      </c>
      <c r="AK297" s="320">
        <f t="shared" si="75"/>
        <v>0</v>
      </c>
      <c r="AL297" s="320">
        <f t="shared" si="76"/>
        <v>0</v>
      </c>
      <c r="AM297" s="320">
        <f t="shared" si="77"/>
        <v>0</v>
      </c>
      <c r="AN297" s="320">
        <f t="shared" si="78"/>
        <v>0</v>
      </c>
      <c r="AO297" s="320">
        <f t="shared" si="79"/>
        <v>0</v>
      </c>
      <c r="AS297" s="240">
        <f>IF(Wycena!$D$6=2,(AA297+AB297+AC297+AD297+AE297+AG297+AH297+AI297+AJ297+AK297+AL297+AM297+AN297+AO297),IF(Wycena!$D$6=3,(AA297+AB297+AC297+AD297+AF297+AG297+AH297+AI297+AJ297+AK297+AL297+AM297+AN297+AO297),0))</f>
        <v>0</v>
      </c>
      <c r="AT297" s="240">
        <f t="shared" si="65"/>
        <v>19.187999999999999</v>
      </c>
    </row>
    <row r="298" spans="2:46" ht="15.75" thickBot="1">
      <c r="B298" s="243" t="s">
        <v>951</v>
      </c>
      <c r="C298" s="323" t="s">
        <v>1239</v>
      </c>
      <c r="D298" s="336">
        <f t="shared" si="66"/>
        <v>19.187999999999999</v>
      </c>
      <c r="E298" s="325">
        <v>1</v>
      </c>
      <c r="F298" s="278">
        <v>455</v>
      </c>
      <c r="G298" s="278">
        <v>996</v>
      </c>
      <c r="H298" s="224">
        <v>1</v>
      </c>
      <c r="I298" s="234">
        <f>IF(C298="PEŁNY",VLOOKUP(Wycena!$C$10,Wycena!$AA$2:$AC$60,3,0),IF(C298="SZUFLADA",VLOOKUP(Wycena!$C$10,Wycena!$AA$63:$AC$121,3,0),0))</f>
        <v>0</v>
      </c>
      <c r="J298" s="337" t="s">
        <v>1244</v>
      </c>
      <c r="K298" s="337"/>
      <c r="L298" s="329"/>
      <c r="M298"/>
      <c r="N298"/>
      <c r="O298"/>
      <c r="P298" s="234">
        <f>IF(J298="PEŁNY",VLOOKUP(Wycena!$C$10,Wycena!$AA$2:$AC$60,3,0),IF(J298="SZUFLADA",VLOOKUP(Wycena!$C$10,Wycena!$AA$63:$AC$121,3,0),0))</f>
        <v>0</v>
      </c>
      <c r="Q298" s="337" t="s">
        <v>1244</v>
      </c>
      <c r="R298" s="280"/>
      <c r="S298" s="329"/>
      <c r="T298"/>
      <c r="U298"/>
      <c r="V298"/>
      <c r="W298" s="234">
        <f>IF(Q298="PEŁNY",VLOOKUP(Wycena!$C$10,Wycena!$AA$2:$AC$60,3,0),IF(Q298="SZUFLADA",VLOOKUP(Wycena!$C$10,Wycena!$AA$63:$AC$121,3,0),0))</f>
        <v>0</v>
      </c>
      <c r="X298" s="239">
        <f>IF(Wycena!$D$6&gt;1,(('Wycena frontów MDF'!D298*'Wycena frontów MDF'!H298)+('Wycena frontów MDF'!K298*'Wycena frontów MDF'!O298)+('Wycena frontów MDF'!R298*'Wycena frontów MDF'!V298)),0)</f>
        <v>19.187999999999999</v>
      </c>
      <c r="Z298" s="230">
        <f t="shared" si="67"/>
        <v>0.45318000000000003</v>
      </c>
      <c r="AA298" s="230">
        <f t="shared" si="68"/>
        <v>0</v>
      </c>
      <c r="AB298" s="230">
        <f t="shared" si="69"/>
        <v>0</v>
      </c>
      <c r="AC298" s="230">
        <f t="shared" si="70"/>
        <v>0</v>
      </c>
      <c r="AD298" s="240">
        <f>IF(Wycena!$C$10="ALASKA z uchwytem",((15*'Wycena frontów MDF'!H298)+(15*'Wycena frontów MDF'!O298)+(15*'Wycena frontów MDF'!V298)),IF(Wycena!$C$10="Kanion z uchwytem",((15*'Wycena frontów MDF'!H298)+(15*'Wycena frontów MDF'!O298)+(15*'Wycena frontów MDF'!V298)),IF(Wycena!$C$10="Sparta z uchwytem",((15*'Wycena frontów MDF'!H298)+(15*'Wycena frontów MDF'!O298)+(15*'Wycena frontów MDF'!V298)),0)))</f>
        <v>0</v>
      </c>
      <c r="AE298" s="241">
        <f>IF(Wycena!$C$10="VEGAS",((50*H298)+(50*O298)+(50*V298)),0)</f>
        <v>0</v>
      </c>
      <c r="AF298" s="230">
        <v>0</v>
      </c>
      <c r="AG298" s="320">
        <f t="shared" si="71"/>
        <v>0</v>
      </c>
      <c r="AH298" s="320">
        <f t="shared" si="72"/>
        <v>0</v>
      </c>
      <c r="AI298" s="320">
        <f t="shared" si="73"/>
        <v>0</v>
      </c>
      <c r="AJ298" s="320">
        <f t="shared" si="74"/>
        <v>0</v>
      </c>
      <c r="AK298" s="320">
        <f t="shared" si="75"/>
        <v>0</v>
      </c>
      <c r="AL298" s="320">
        <f t="shared" si="76"/>
        <v>0</v>
      </c>
      <c r="AM298" s="320">
        <f t="shared" si="77"/>
        <v>0</v>
      </c>
      <c r="AN298" s="320">
        <f t="shared" si="78"/>
        <v>0</v>
      </c>
      <c r="AO298" s="320">
        <f t="shared" si="79"/>
        <v>0</v>
      </c>
      <c r="AS298" s="240">
        <f>IF(Wycena!$D$6=2,(AA298+AB298+AC298+AD298+AE298+AG298+AH298+AI298+AJ298+AK298+AL298+AM298+AN298+AO298),IF(Wycena!$D$6=3,(AA298+AB298+AC298+AD298+AF298+AG298+AH298+AI298+AJ298+AK298+AL298+AM298+AN298+AO298),0))</f>
        <v>0</v>
      </c>
      <c r="AT298" s="240">
        <f t="shared" si="65"/>
        <v>19.187999999999999</v>
      </c>
    </row>
    <row r="299" spans="2:46" ht="15.75" thickBot="1">
      <c r="B299" s="243" t="s">
        <v>220</v>
      </c>
      <c r="C299" s="322" t="s">
        <v>1238</v>
      </c>
      <c r="D299" s="302">
        <f t="shared" si="66"/>
        <v>16.7895</v>
      </c>
      <c r="E299" s="324">
        <v>2</v>
      </c>
      <c r="F299" s="278">
        <v>913</v>
      </c>
      <c r="G299" s="278">
        <v>396</v>
      </c>
      <c r="H299" s="224">
        <v>1</v>
      </c>
      <c r="I299" s="234">
        <f>IF(C299="PEŁNY",VLOOKUP(Wycena!$C$10,Wycena!$AA$2:$AC$60,3,0),IF(C299="SZUFLADA",VLOOKUP(Wycena!$C$10,Wycena!$AA$63:$AC$121,3,0),0))</f>
        <v>0</v>
      </c>
      <c r="J299" s="337" t="s">
        <v>1244</v>
      </c>
      <c r="K299" s="337"/>
      <c r="L299" s="329"/>
      <c r="M299"/>
      <c r="N299"/>
      <c r="O299"/>
      <c r="P299" s="234">
        <f>IF(J299="PEŁNY",VLOOKUP(Wycena!$C$10,Wycena!$AA$2:$AC$60,3,0),IF(J299="SZUFLADA",VLOOKUP(Wycena!$C$10,Wycena!$AA$63:$AC$121,3,0),0))</f>
        <v>0</v>
      </c>
      <c r="Q299" s="337" t="s">
        <v>1244</v>
      </c>
      <c r="R299" s="280"/>
      <c r="S299" s="329"/>
      <c r="T299"/>
      <c r="U299"/>
      <c r="V299"/>
      <c r="W299" s="234">
        <f>IF(Q299="PEŁNY",VLOOKUP(Wycena!$C$10,Wycena!$AA$2:$AC$60,3,0),IF(Q299="SZUFLADA",VLOOKUP(Wycena!$C$10,Wycena!$AA$63:$AC$121,3,0),0))</f>
        <v>0</v>
      </c>
      <c r="X299" s="239">
        <f>IF(Wycena!$D$6&gt;1,(('Wycena frontów MDF'!D299*'Wycena frontów MDF'!H299)+('Wycena frontów MDF'!K299*'Wycena frontów MDF'!O299)+('Wycena frontów MDF'!R299*'Wycena frontów MDF'!V299)),0)</f>
        <v>16.7895</v>
      </c>
      <c r="Z299" s="230">
        <f t="shared" si="67"/>
        <v>0.36154800000000004</v>
      </c>
      <c r="AA299" s="230">
        <f t="shared" si="68"/>
        <v>0</v>
      </c>
      <c r="AB299" s="230">
        <f t="shared" si="69"/>
        <v>0</v>
      </c>
      <c r="AC299" s="230">
        <f t="shared" si="70"/>
        <v>0</v>
      </c>
      <c r="AD299" s="240">
        <f>IF(Wycena!$C$10="ALASKA z uchwytem",((15*'Wycena frontów MDF'!H299)+(15*'Wycena frontów MDF'!O299)+(15*'Wycena frontów MDF'!V299)),IF(Wycena!$C$10="Kanion z uchwytem",((15*'Wycena frontów MDF'!H299)+(15*'Wycena frontów MDF'!O299)+(15*'Wycena frontów MDF'!V299)),IF(Wycena!$C$10="Sparta z uchwytem",((15*'Wycena frontów MDF'!H299)+(15*'Wycena frontów MDF'!O299)+(15*'Wycena frontów MDF'!V299)),0)))</f>
        <v>0</v>
      </c>
      <c r="AE299" s="241">
        <f>IF(Wycena!$C$10="VEGAS",((50*H299)+(50*O299)+(50*V299)),0)</f>
        <v>0</v>
      </c>
      <c r="AF299" s="230">
        <v>0</v>
      </c>
      <c r="AG299" s="320">
        <f t="shared" si="71"/>
        <v>0</v>
      </c>
      <c r="AH299" s="320">
        <f t="shared" si="72"/>
        <v>0</v>
      </c>
      <c r="AI299" s="320">
        <f t="shared" si="73"/>
        <v>0</v>
      </c>
      <c r="AJ299" s="320">
        <f t="shared" si="74"/>
        <v>0</v>
      </c>
      <c r="AK299" s="320">
        <f t="shared" si="75"/>
        <v>0</v>
      </c>
      <c r="AL299" s="320">
        <f t="shared" si="76"/>
        <v>0</v>
      </c>
      <c r="AM299" s="320">
        <f t="shared" si="77"/>
        <v>0</v>
      </c>
      <c r="AN299" s="320">
        <f t="shared" si="78"/>
        <v>0</v>
      </c>
      <c r="AO299" s="320">
        <f t="shared" si="79"/>
        <v>0</v>
      </c>
      <c r="AS299" s="240">
        <f>IF(Wycena!$D$6=2,(AA299+AB299+AC299+AD299+AE299+AG299+AH299+AI299+AJ299+AK299+AL299+AM299+AN299+AO299),IF(Wycena!$D$6=3,(AA299+AB299+AC299+AD299+AF299+AG299+AH299+AI299+AJ299+AK299+AL299+AM299+AN299+AO299),0))</f>
        <v>0</v>
      </c>
      <c r="AT299" s="240">
        <f t="shared" si="65"/>
        <v>16.7895</v>
      </c>
    </row>
    <row r="300" spans="2:46" ht="15.75" thickBot="1">
      <c r="B300" s="243" t="s">
        <v>221</v>
      </c>
      <c r="C300" s="322" t="s">
        <v>1238</v>
      </c>
      <c r="D300" s="302">
        <f t="shared" si="66"/>
        <v>16.7895</v>
      </c>
      <c r="E300" s="324">
        <v>2</v>
      </c>
      <c r="F300" s="278">
        <v>913</v>
      </c>
      <c r="G300" s="278">
        <v>446</v>
      </c>
      <c r="H300" s="224">
        <v>1</v>
      </c>
      <c r="I300" s="234">
        <f>IF(C300="PEŁNY",VLOOKUP(Wycena!$C$10,Wycena!$AA$2:$AC$60,3,0),IF(C300="SZUFLADA",VLOOKUP(Wycena!$C$10,Wycena!$AA$63:$AC$121,3,0),0))</f>
        <v>0</v>
      </c>
      <c r="J300" s="337" t="s">
        <v>1244</v>
      </c>
      <c r="K300" s="337"/>
      <c r="L300" s="329"/>
      <c r="M300"/>
      <c r="N300"/>
      <c r="O300"/>
      <c r="P300" s="234">
        <f>IF(J300="PEŁNY",VLOOKUP(Wycena!$C$10,Wycena!$AA$2:$AC$60,3,0),IF(J300="SZUFLADA",VLOOKUP(Wycena!$C$10,Wycena!$AA$63:$AC$121,3,0),0))</f>
        <v>0</v>
      </c>
      <c r="Q300" s="337" t="s">
        <v>1244</v>
      </c>
      <c r="R300" s="280"/>
      <c r="S300" s="329"/>
      <c r="T300"/>
      <c r="U300"/>
      <c r="V300"/>
      <c r="W300" s="234">
        <f>IF(Q300="PEŁNY",VLOOKUP(Wycena!$C$10,Wycena!$AA$2:$AC$60,3,0),IF(Q300="SZUFLADA",VLOOKUP(Wycena!$C$10,Wycena!$AA$63:$AC$121,3,0),0))</f>
        <v>0</v>
      </c>
      <c r="X300" s="239">
        <f>IF(Wycena!$D$6&gt;1,(('Wycena frontów MDF'!D300*'Wycena frontów MDF'!H300)+('Wycena frontów MDF'!K300*'Wycena frontów MDF'!O300)+('Wycena frontów MDF'!R300*'Wycena frontów MDF'!V300)),0)</f>
        <v>16.7895</v>
      </c>
      <c r="Z300" s="230">
        <f t="shared" si="67"/>
        <v>0.407198</v>
      </c>
      <c r="AA300" s="230">
        <f t="shared" si="68"/>
        <v>0</v>
      </c>
      <c r="AB300" s="230">
        <f t="shared" si="69"/>
        <v>0</v>
      </c>
      <c r="AC300" s="230">
        <f t="shared" si="70"/>
        <v>0</v>
      </c>
      <c r="AD300" s="240">
        <f>IF(Wycena!$C$10="ALASKA z uchwytem",((15*'Wycena frontów MDF'!H300)+(15*'Wycena frontów MDF'!O300)+(15*'Wycena frontów MDF'!V300)),IF(Wycena!$C$10="Kanion z uchwytem",((15*'Wycena frontów MDF'!H300)+(15*'Wycena frontów MDF'!O300)+(15*'Wycena frontów MDF'!V300)),IF(Wycena!$C$10="Sparta z uchwytem",((15*'Wycena frontów MDF'!H300)+(15*'Wycena frontów MDF'!O300)+(15*'Wycena frontów MDF'!V300)),0)))</f>
        <v>0</v>
      </c>
      <c r="AE300" s="241">
        <f>IF(Wycena!$C$10="VEGAS",((50*H300)+(50*O300)+(50*V300)),0)</f>
        <v>0</v>
      </c>
      <c r="AF300" s="230">
        <v>0</v>
      </c>
      <c r="AG300" s="320">
        <f t="shared" si="71"/>
        <v>0</v>
      </c>
      <c r="AH300" s="320">
        <f t="shared" si="72"/>
        <v>0</v>
      </c>
      <c r="AI300" s="320">
        <f t="shared" si="73"/>
        <v>0</v>
      </c>
      <c r="AJ300" s="320">
        <f t="shared" si="74"/>
        <v>0</v>
      </c>
      <c r="AK300" s="320">
        <f t="shared" si="75"/>
        <v>0</v>
      </c>
      <c r="AL300" s="320">
        <f t="shared" si="76"/>
        <v>0</v>
      </c>
      <c r="AM300" s="320">
        <f t="shared" si="77"/>
        <v>0</v>
      </c>
      <c r="AN300" s="320">
        <f t="shared" si="78"/>
        <v>0</v>
      </c>
      <c r="AO300" s="320">
        <f t="shared" si="79"/>
        <v>0</v>
      </c>
      <c r="AS300" s="240">
        <f>IF(Wycena!$D$6=2,(AA300+AB300+AC300+AD300+AE300+AG300+AH300+AI300+AJ300+AK300+AL300+AM300+AN300+AO300),IF(Wycena!$D$6=3,(AA300+AB300+AC300+AD300+AF300+AG300+AH300+AI300+AJ300+AK300+AL300+AM300+AN300+AO300),0))</f>
        <v>0</v>
      </c>
      <c r="AT300" s="240">
        <f t="shared" si="65"/>
        <v>16.7895</v>
      </c>
    </row>
    <row r="301" spans="2:46" ht="15.75" thickBot="1">
      <c r="B301" s="243" t="s">
        <v>222</v>
      </c>
      <c r="C301" s="322" t="s">
        <v>1238</v>
      </c>
      <c r="D301" s="302">
        <f t="shared" si="66"/>
        <v>16.7895</v>
      </c>
      <c r="E301" s="324">
        <v>2</v>
      </c>
      <c r="F301" s="278">
        <v>913</v>
      </c>
      <c r="G301" s="278">
        <v>496</v>
      </c>
      <c r="H301" s="224">
        <v>1</v>
      </c>
      <c r="I301" s="234">
        <f>IF(C301="PEŁNY",VLOOKUP(Wycena!$C$10,Wycena!$AA$2:$AC$60,3,0),IF(C301="SZUFLADA",VLOOKUP(Wycena!$C$10,Wycena!$AA$63:$AC$121,3,0),0))</f>
        <v>0</v>
      </c>
      <c r="J301" s="337" t="s">
        <v>1244</v>
      </c>
      <c r="K301" s="337"/>
      <c r="L301" s="329"/>
      <c r="M301"/>
      <c r="N301"/>
      <c r="O301"/>
      <c r="P301" s="234">
        <f>IF(J301="PEŁNY",VLOOKUP(Wycena!$C$10,Wycena!$AA$2:$AC$60,3,0),IF(J301="SZUFLADA",VLOOKUP(Wycena!$C$10,Wycena!$AA$63:$AC$121,3,0),0))</f>
        <v>0</v>
      </c>
      <c r="Q301" s="337" t="s">
        <v>1244</v>
      </c>
      <c r="R301" s="280"/>
      <c r="S301" s="329"/>
      <c r="T301"/>
      <c r="U301"/>
      <c r="V301"/>
      <c r="W301" s="234">
        <f>IF(Q301="PEŁNY",VLOOKUP(Wycena!$C$10,Wycena!$AA$2:$AC$60,3,0),IF(Q301="SZUFLADA",VLOOKUP(Wycena!$C$10,Wycena!$AA$63:$AC$121,3,0),0))</f>
        <v>0</v>
      </c>
      <c r="X301" s="239">
        <f>IF(Wycena!$D$6&gt;1,(('Wycena frontów MDF'!D301*'Wycena frontów MDF'!H301)+('Wycena frontów MDF'!K301*'Wycena frontów MDF'!O301)+('Wycena frontów MDF'!R301*'Wycena frontów MDF'!V301)),0)</f>
        <v>16.7895</v>
      </c>
      <c r="Z301" s="230">
        <f t="shared" si="67"/>
        <v>0.45284800000000003</v>
      </c>
      <c r="AA301" s="230">
        <f t="shared" si="68"/>
        <v>0</v>
      </c>
      <c r="AB301" s="230">
        <f t="shared" si="69"/>
        <v>0</v>
      </c>
      <c r="AC301" s="230">
        <f t="shared" si="70"/>
        <v>0</v>
      </c>
      <c r="AD301" s="240">
        <f>IF(Wycena!$C$10="ALASKA z uchwytem",((15*'Wycena frontów MDF'!H301)+(15*'Wycena frontów MDF'!O301)+(15*'Wycena frontów MDF'!V301)),IF(Wycena!$C$10="Kanion z uchwytem",((15*'Wycena frontów MDF'!H301)+(15*'Wycena frontów MDF'!O301)+(15*'Wycena frontów MDF'!V301)),IF(Wycena!$C$10="Sparta z uchwytem",((15*'Wycena frontów MDF'!H301)+(15*'Wycena frontów MDF'!O301)+(15*'Wycena frontów MDF'!V301)),0)))</f>
        <v>0</v>
      </c>
      <c r="AE301" s="241">
        <f>IF(Wycena!$C$10="VEGAS",((50*H301)+(50*O301)+(50*V301)),0)</f>
        <v>0</v>
      </c>
      <c r="AF301" s="230">
        <v>0</v>
      </c>
      <c r="AG301" s="320">
        <f t="shared" si="71"/>
        <v>0</v>
      </c>
      <c r="AH301" s="320">
        <f t="shared" si="72"/>
        <v>0</v>
      </c>
      <c r="AI301" s="320">
        <f t="shared" si="73"/>
        <v>0</v>
      </c>
      <c r="AJ301" s="320">
        <f t="shared" si="74"/>
        <v>0</v>
      </c>
      <c r="AK301" s="320">
        <f t="shared" si="75"/>
        <v>0</v>
      </c>
      <c r="AL301" s="320">
        <f t="shared" si="76"/>
        <v>0</v>
      </c>
      <c r="AM301" s="320">
        <f t="shared" si="77"/>
        <v>0</v>
      </c>
      <c r="AN301" s="320">
        <f t="shared" si="78"/>
        <v>0</v>
      </c>
      <c r="AO301" s="320">
        <f t="shared" si="79"/>
        <v>0</v>
      </c>
      <c r="AS301" s="240">
        <f>IF(Wycena!$D$6=2,(AA301+AB301+AC301+AD301+AE301+AG301+AH301+AI301+AJ301+AK301+AL301+AM301+AN301+AO301),IF(Wycena!$D$6=3,(AA301+AB301+AC301+AD301+AF301+AG301+AH301+AI301+AJ301+AK301+AL301+AM301+AN301+AO301),0))</f>
        <v>0</v>
      </c>
      <c r="AT301" s="240">
        <f t="shared" si="65"/>
        <v>16.7895</v>
      </c>
    </row>
    <row r="302" spans="2:46" ht="15.75" thickBot="1">
      <c r="B302" s="243" t="s">
        <v>223</v>
      </c>
      <c r="C302" s="322" t="s">
        <v>1238</v>
      </c>
      <c r="D302" s="302">
        <f t="shared" si="66"/>
        <v>16.7895</v>
      </c>
      <c r="E302" s="324">
        <v>2</v>
      </c>
      <c r="F302" s="278">
        <v>913</v>
      </c>
      <c r="G302" s="278">
        <v>596</v>
      </c>
      <c r="H302" s="224">
        <v>1</v>
      </c>
      <c r="I302" s="234">
        <f>IF(C302="PEŁNY",VLOOKUP(Wycena!$C$10,Wycena!$AA$2:$AC$60,3,0),IF(C302="SZUFLADA",VLOOKUP(Wycena!$C$10,Wycena!$AA$63:$AC$121,3,0),0))</f>
        <v>0</v>
      </c>
      <c r="J302" s="337" t="s">
        <v>1244</v>
      </c>
      <c r="K302" s="337"/>
      <c r="L302" s="329"/>
      <c r="M302"/>
      <c r="N302"/>
      <c r="O302"/>
      <c r="P302" s="234">
        <f>IF(J302="PEŁNY",VLOOKUP(Wycena!$C$10,Wycena!$AA$2:$AC$60,3,0),IF(J302="SZUFLADA",VLOOKUP(Wycena!$C$10,Wycena!$AA$63:$AC$121,3,0),0))</f>
        <v>0</v>
      </c>
      <c r="Q302" s="337" t="s">
        <v>1244</v>
      </c>
      <c r="R302" s="280"/>
      <c r="S302" s="329"/>
      <c r="T302"/>
      <c r="U302"/>
      <c r="V302"/>
      <c r="W302" s="234">
        <f>IF(Q302="PEŁNY",VLOOKUP(Wycena!$C$10,Wycena!$AA$2:$AC$60,3,0),IF(Q302="SZUFLADA",VLOOKUP(Wycena!$C$10,Wycena!$AA$63:$AC$121,3,0),0))</f>
        <v>0</v>
      </c>
      <c r="X302" s="239">
        <f>IF(Wycena!$D$6&gt;1,(('Wycena frontów MDF'!D302*'Wycena frontów MDF'!H302)+('Wycena frontów MDF'!K302*'Wycena frontów MDF'!O302)+('Wycena frontów MDF'!R302*'Wycena frontów MDF'!V302)),0)</f>
        <v>16.7895</v>
      </c>
      <c r="Z302" s="230">
        <f t="shared" si="67"/>
        <v>0.54414799999999997</v>
      </c>
      <c r="AA302" s="230">
        <f t="shared" si="68"/>
        <v>0</v>
      </c>
      <c r="AB302" s="230">
        <f t="shared" si="69"/>
        <v>0</v>
      </c>
      <c r="AC302" s="230">
        <f t="shared" si="70"/>
        <v>0</v>
      </c>
      <c r="AD302" s="240">
        <f>IF(Wycena!$C$10="ALASKA z uchwytem",((15*'Wycena frontów MDF'!H302)+(15*'Wycena frontów MDF'!O302)+(15*'Wycena frontów MDF'!V302)),IF(Wycena!$C$10="Kanion z uchwytem",((15*'Wycena frontów MDF'!H302)+(15*'Wycena frontów MDF'!O302)+(15*'Wycena frontów MDF'!V302)),IF(Wycena!$C$10="Sparta z uchwytem",((15*'Wycena frontów MDF'!H302)+(15*'Wycena frontów MDF'!O302)+(15*'Wycena frontów MDF'!V302)),0)))</f>
        <v>0</v>
      </c>
      <c r="AE302" s="241">
        <f>IF(Wycena!$C$10="VEGAS",((50*H302)+(50*O302)+(50*V302)),0)</f>
        <v>0</v>
      </c>
      <c r="AF302" s="230">
        <v>0</v>
      </c>
      <c r="AG302" s="320">
        <f t="shared" si="71"/>
        <v>0</v>
      </c>
      <c r="AH302" s="320">
        <f t="shared" si="72"/>
        <v>0</v>
      </c>
      <c r="AI302" s="320">
        <f t="shared" si="73"/>
        <v>0</v>
      </c>
      <c r="AJ302" s="320">
        <f t="shared" si="74"/>
        <v>0</v>
      </c>
      <c r="AK302" s="320">
        <f t="shared" si="75"/>
        <v>0</v>
      </c>
      <c r="AL302" s="320">
        <f t="shared" si="76"/>
        <v>0</v>
      </c>
      <c r="AM302" s="320">
        <f t="shared" si="77"/>
        <v>0</v>
      </c>
      <c r="AN302" s="320">
        <f t="shared" si="78"/>
        <v>0</v>
      </c>
      <c r="AO302" s="320">
        <f t="shared" si="79"/>
        <v>0</v>
      </c>
      <c r="AS302" s="240">
        <f>IF(Wycena!$D$6=2,(AA302+AB302+AC302+AD302+AE302+AG302+AH302+AI302+AJ302+AK302+AL302+AM302+AN302+AO302),IF(Wycena!$D$6=3,(AA302+AB302+AC302+AD302+AF302+AG302+AH302+AI302+AJ302+AK302+AL302+AM302+AN302+AO302),0))</f>
        <v>0</v>
      </c>
      <c r="AT302" s="240">
        <f t="shared" si="65"/>
        <v>16.7895</v>
      </c>
    </row>
    <row r="303" spans="2:46" ht="15.75" thickBot="1">
      <c r="B303" s="243" t="s">
        <v>224</v>
      </c>
      <c r="C303" s="322" t="s">
        <v>1238</v>
      </c>
      <c r="D303" s="302">
        <f t="shared" si="66"/>
        <v>16.7895</v>
      </c>
      <c r="E303" s="324">
        <v>2</v>
      </c>
      <c r="F303" s="278">
        <v>913</v>
      </c>
      <c r="G303" s="278">
        <v>296</v>
      </c>
      <c r="H303" s="224">
        <v>2</v>
      </c>
      <c r="I303" s="234">
        <f>IF(C303="PEŁNY",VLOOKUP(Wycena!$C$10,Wycena!$AA$2:$AC$60,3,0),IF(C303="SZUFLADA",VLOOKUP(Wycena!$C$10,Wycena!$AA$63:$AC$121,3,0),0))</f>
        <v>0</v>
      </c>
      <c r="J303" s="337" t="s">
        <v>1244</v>
      </c>
      <c r="K303" s="337"/>
      <c r="L303" s="329"/>
      <c r="M303"/>
      <c r="N303"/>
      <c r="O303"/>
      <c r="P303" s="234">
        <f>IF(J303="PEŁNY",VLOOKUP(Wycena!$C$10,Wycena!$AA$2:$AC$60,3,0),IF(J303="SZUFLADA",VLOOKUP(Wycena!$C$10,Wycena!$AA$63:$AC$121,3,0),0))</f>
        <v>0</v>
      </c>
      <c r="Q303" s="337" t="s">
        <v>1244</v>
      </c>
      <c r="R303" s="280"/>
      <c r="S303" s="329"/>
      <c r="T303"/>
      <c r="U303"/>
      <c r="V303"/>
      <c r="W303" s="234">
        <f>IF(Q303="PEŁNY",VLOOKUP(Wycena!$C$10,Wycena!$AA$2:$AC$60,3,0),IF(Q303="SZUFLADA",VLOOKUP(Wycena!$C$10,Wycena!$AA$63:$AC$121,3,0),0))</f>
        <v>0</v>
      </c>
      <c r="X303" s="239">
        <f>IF(Wycena!$D$6&gt;1,(('Wycena frontów MDF'!D303*'Wycena frontów MDF'!H303)+('Wycena frontów MDF'!K303*'Wycena frontów MDF'!O303)+('Wycena frontów MDF'!R303*'Wycena frontów MDF'!V303)),0)</f>
        <v>33.579000000000001</v>
      </c>
      <c r="Z303" s="230">
        <f t="shared" si="67"/>
        <v>0.54049599999999998</v>
      </c>
      <c r="AA303" s="230">
        <f t="shared" si="68"/>
        <v>0</v>
      </c>
      <c r="AB303" s="230">
        <f t="shared" si="69"/>
        <v>0</v>
      </c>
      <c r="AC303" s="230">
        <f t="shared" si="70"/>
        <v>0</v>
      </c>
      <c r="AD303" s="240">
        <f>IF(Wycena!$C$10="ALASKA z uchwytem",((15*'Wycena frontów MDF'!H303)+(15*'Wycena frontów MDF'!O303)+(15*'Wycena frontów MDF'!V303)),IF(Wycena!$C$10="Kanion z uchwytem",((15*'Wycena frontów MDF'!H303)+(15*'Wycena frontów MDF'!O303)+(15*'Wycena frontów MDF'!V303)),IF(Wycena!$C$10="Sparta z uchwytem",((15*'Wycena frontów MDF'!H303)+(15*'Wycena frontów MDF'!O303)+(15*'Wycena frontów MDF'!V303)),0)))</f>
        <v>0</v>
      </c>
      <c r="AE303" s="241">
        <f>IF(Wycena!$C$10="VEGAS",((50*H303)+(50*O303)+(50*V303)),0)</f>
        <v>0</v>
      </c>
      <c r="AF303" s="230">
        <v>0</v>
      </c>
      <c r="AG303" s="320">
        <f t="shared" si="71"/>
        <v>0</v>
      </c>
      <c r="AH303" s="320">
        <f t="shared" si="72"/>
        <v>0</v>
      </c>
      <c r="AI303" s="320">
        <f t="shared" si="73"/>
        <v>0</v>
      </c>
      <c r="AJ303" s="320">
        <f t="shared" si="74"/>
        <v>0</v>
      </c>
      <c r="AK303" s="320">
        <f t="shared" si="75"/>
        <v>0</v>
      </c>
      <c r="AL303" s="320">
        <f t="shared" si="76"/>
        <v>0</v>
      </c>
      <c r="AM303" s="320">
        <f t="shared" si="77"/>
        <v>0</v>
      </c>
      <c r="AN303" s="320">
        <f t="shared" si="78"/>
        <v>0</v>
      </c>
      <c r="AO303" s="320">
        <f t="shared" si="79"/>
        <v>0</v>
      </c>
      <c r="AS303" s="240">
        <f>IF(Wycena!$D$6=2,(AA303+AB303+AC303+AD303+AE303+AG303+AH303+AI303+AJ303+AK303+AL303+AM303+AN303+AO303),IF(Wycena!$D$6=3,(AA303+AB303+AC303+AD303+AF303+AG303+AH303+AI303+AJ303+AK303+AL303+AM303+AN303+AO303),0))</f>
        <v>0</v>
      </c>
      <c r="AT303" s="240">
        <f t="shared" si="65"/>
        <v>33.579000000000001</v>
      </c>
    </row>
    <row r="304" spans="2:46" ht="15.75" thickBot="1">
      <c r="B304" s="243" t="s">
        <v>225</v>
      </c>
      <c r="C304" s="322" t="s">
        <v>1238</v>
      </c>
      <c r="D304" s="302">
        <f t="shared" si="66"/>
        <v>16.7895</v>
      </c>
      <c r="E304" s="324">
        <v>2</v>
      </c>
      <c r="F304" s="278">
        <v>913</v>
      </c>
      <c r="G304" s="278">
        <v>346</v>
      </c>
      <c r="H304" s="224">
        <v>2</v>
      </c>
      <c r="I304" s="234">
        <f>IF(C304="PEŁNY",VLOOKUP(Wycena!$C$10,Wycena!$AA$2:$AC$60,3,0),IF(C304="SZUFLADA",VLOOKUP(Wycena!$C$10,Wycena!$AA$63:$AC$121,3,0),0))</f>
        <v>0</v>
      </c>
      <c r="J304" s="337" t="s">
        <v>1244</v>
      </c>
      <c r="K304" s="337"/>
      <c r="L304" s="329"/>
      <c r="M304"/>
      <c r="N304"/>
      <c r="O304"/>
      <c r="P304" s="234">
        <f>IF(J304="PEŁNY",VLOOKUP(Wycena!$C$10,Wycena!$AA$2:$AC$60,3,0),IF(J304="SZUFLADA",VLOOKUP(Wycena!$C$10,Wycena!$AA$63:$AC$121,3,0),0))</f>
        <v>0</v>
      </c>
      <c r="Q304" s="337" t="s">
        <v>1244</v>
      </c>
      <c r="R304" s="280"/>
      <c r="S304" s="329"/>
      <c r="T304"/>
      <c r="U304"/>
      <c r="V304"/>
      <c r="W304" s="234">
        <f>IF(Q304="PEŁNY",VLOOKUP(Wycena!$C$10,Wycena!$AA$2:$AC$60,3,0),IF(Q304="SZUFLADA",VLOOKUP(Wycena!$C$10,Wycena!$AA$63:$AC$121,3,0),0))</f>
        <v>0</v>
      </c>
      <c r="X304" s="239">
        <f>IF(Wycena!$D$6&gt;1,(('Wycena frontów MDF'!D304*'Wycena frontów MDF'!H304)+('Wycena frontów MDF'!K304*'Wycena frontów MDF'!O304)+('Wycena frontów MDF'!R304*'Wycena frontów MDF'!V304)),0)</f>
        <v>33.579000000000001</v>
      </c>
      <c r="Z304" s="230">
        <f t="shared" si="67"/>
        <v>0.63179600000000002</v>
      </c>
      <c r="AA304" s="230">
        <f t="shared" si="68"/>
        <v>0</v>
      </c>
      <c r="AB304" s="230">
        <f t="shared" si="69"/>
        <v>0</v>
      </c>
      <c r="AC304" s="230">
        <f t="shared" si="70"/>
        <v>0</v>
      </c>
      <c r="AD304" s="240">
        <f>IF(Wycena!$C$10="ALASKA z uchwytem",((15*'Wycena frontów MDF'!H304)+(15*'Wycena frontów MDF'!O304)+(15*'Wycena frontów MDF'!V304)),IF(Wycena!$C$10="Kanion z uchwytem",((15*'Wycena frontów MDF'!H304)+(15*'Wycena frontów MDF'!O304)+(15*'Wycena frontów MDF'!V304)),IF(Wycena!$C$10="Sparta z uchwytem",((15*'Wycena frontów MDF'!H304)+(15*'Wycena frontów MDF'!O304)+(15*'Wycena frontów MDF'!V304)),0)))</f>
        <v>0</v>
      </c>
      <c r="AE304" s="241">
        <f>IF(Wycena!$C$10="VEGAS",((50*H304)+(50*O304)+(50*V304)),0)</f>
        <v>0</v>
      </c>
      <c r="AF304" s="230">
        <v>0</v>
      </c>
      <c r="AG304" s="320">
        <f t="shared" si="71"/>
        <v>0</v>
      </c>
      <c r="AH304" s="320">
        <f t="shared" si="72"/>
        <v>0</v>
      </c>
      <c r="AI304" s="320">
        <f t="shared" si="73"/>
        <v>0</v>
      </c>
      <c r="AJ304" s="320">
        <f t="shared" si="74"/>
        <v>0</v>
      </c>
      <c r="AK304" s="320">
        <f t="shared" si="75"/>
        <v>0</v>
      </c>
      <c r="AL304" s="320">
        <f t="shared" si="76"/>
        <v>0</v>
      </c>
      <c r="AM304" s="320">
        <f t="shared" si="77"/>
        <v>0</v>
      </c>
      <c r="AN304" s="320">
        <f t="shared" si="78"/>
        <v>0</v>
      </c>
      <c r="AO304" s="320">
        <f t="shared" si="79"/>
        <v>0</v>
      </c>
      <c r="AS304" s="240">
        <f>IF(Wycena!$D$6=2,(AA304+AB304+AC304+AD304+AE304+AG304+AH304+AI304+AJ304+AK304+AL304+AM304+AN304+AO304),IF(Wycena!$D$6=3,(AA304+AB304+AC304+AD304+AF304+AG304+AH304+AI304+AJ304+AK304+AL304+AM304+AN304+AO304),0))</f>
        <v>0</v>
      </c>
      <c r="AT304" s="240">
        <f t="shared" si="65"/>
        <v>33.579000000000001</v>
      </c>
    </row>
    <row r="305" spans="2:46" ht="15.75" thickBot="1">
      <c r="B305" s="243" t="s">
        <v>226</v>
      </c>
      <c r="C305" s="322" t="s">
        <v>1238</v>
      </c>
      <c r="D305" s="302">
        <f t="shared" si="66"/>
        <v>16.7895</v>
      </c>
      <c r="E305" s="324">
        <v>2</v>
      </c>
      <c r="F305" s="278">
        <v>913</v>
      </c>
      <c r="G305" s="278">
        <v>396</v>
      </c>
      <c r="H305" s="224">
        <v>2</v>
      </c>
      <c r="I305" s="234">
        <f>IF(C305="PEŁNY",VLOOKUP(Wycena!$C$10,Wycena!$AA$2:$AC$60,3,0),IF(C305="SZUFLADA",VLOOKUP(Wycena!$C$10,Wycena!$AA$63:$AC$121,3,0),0))</f>
        <v>0</v>
      </c>
      <c r="J305" s="337" t="s">
        <v>1244</v>
      </c>
      <c r="K305" s="337"/>
      <c r="L305" s="329"/>
      <c r="M305"/>
      <c r="N305"/>
      <c r="O305"/>
      <c r="P305" s="234">
        <f>IF(J305="PEŁNY",VLOOKUP(Wycena!$C$10,Wycena!$AA$2:$AC$60,3,0),IF(J305="SZUFLADA",VLOOKUP(Wycena!$C$10,Wycena!$AA$63:$AC$121,3,0),0))</f>
        <v>0</v>
      </c>
      <c r="Q305" s="337" t="s">
        <v>1244</v>
      </c>
      <c r="R305" s="280"/>
      <c r="S305" s="329"/>
      <c r="T305"/>
      <c r="U305"/>
      <c r="V305"/>
      <c r="W305" s="234">
        <f>IF(Q305="PEŁNY",VLOOKUP(Wycena!$C$10,Wycena!$AA$2:$AC$60,3,0),IF(Q305="SZUFLADA",VLOOKUP(Wycena!$C$10,Wycena!$AA$63:$AC$121,3,0),0))</f>
        <v>0</v>
      </c>
      <c r="X305" s="239">
        <f>IF(Wycena!$D$6&gt;1,(('Wycena frontów MDF'!D305*'Wycena frontów MDF'!H305)+('Wycena frontów MDF'!K305*'Wycena frontów MDF'!O305)+('Wycena frontów MDF'!R305*'Wycena frontów MDF'!V305)),0)</f>
        <v>33.579000000000001</v>
      </c>
      <c r="Z305" s="230">
        <f t="shared" si="67"/>
        <v>0.72309600000000007</v>
      </c>
      <c r="AA305" s="230">
        <f t="shared" si="68"/>
        <v>0</v>
      </c>
      <c r="AB305" s="230">
        <f t="shared" si="69"/>
        <v>0</v>
      </c>
      <c r="AC305" s="230">
        <f t="shared" si="70"/>
        <v>0</v>
      </c>
      <c r="AD305" s="240">
        <f>IF(Wycena!$C$10="ALASKA z uchwytem",((15*'Wycena frontów MDF'!H305)+(15*'Wycena frontów MDF'!O305)+(15*'Wycena frontów MDF'!V305)),IF(Wycena!$C$10="Kanion z uchwytem",((15*'Wycena frontów MDF'!H305)+(15*'Wycena frontów MDF'!O305)+(15*'Wycena frontów MDF'!V305)),IF(Wycena!$C$10="Sparta z uchwytem",((15*'Wycena frontów MDF'!H305)+(15*'Wycena frontów MDF'!O305)+(15*'Wycena frontów MDF'!V305)),0)))</f>
        <v>0</v>
      </c>
      <c r="AE305" s="241">
        <f>IF(Wycena!$C$10="VEGAS",((50*H305)+(50*O305)+(50*V305)),0)</f>
        <v>0</v>
      </c>
      <c r="AF305" s="230">
        <v>0</v>
      </c>
      <c r="AG305" s="320">
        <f t="shared" si="71"/>
        <v>0</v>
      </c>
      <c r="AH305" s="320">
        <f t="shared" si="72"/>
        <v>0</v>
      </c>
      <c r="AI305" s="320">
        <f t="shared" si="73"/>
        <v>0</v>
      </c>
      <c r="AJ305" s="320">
        <f t="shared" si="74"/>
        <v>0</v>
      </c>
      <c r="AK305" s="320">
        <f t="shared" si="75"/>
        <v>0</v>
      </c>
      <c r="AL305" s="320">
        <f t="shared" si="76"/>
        <v>0</v>
      </c>
      <c r="AM305" s="320">
        <f t="shared" si="77"/>
        <v>0</v>
      </c>
      <c r="AN305" s="320">
        <f t="shared" si="78"/>
        <v>0</v>
      </c>
      <c r="AO305" s="320">
        <f t="shared" si="79"/>
        <v>0</v>
      </c>
      <c r="AS305" s="240">
        <f>IF(Wycena!$D$6=2,(AA305+AB305+AC305+AD305+AE305+AG305+AH305+AI305+AJ305+AK305+AL305+AM305+AN305+AO305),IF(Wycena!$D$6=3,(AA305+AB305+AC305+AD305+AF305+AG305+AH305+AI305+AJ305+AK305+AL305+AM305+AN305+AO305),0))</f>
        <v>0</v>
      </c>
      <c r="AT305" s="240">
        <f t="shared" si="65"/>
        <v>33.579000000000001</v>
      </c>
    </row>
    <row r="306" spans="2:46" ht="15.75" thickBot="1">
      <c r="B306" s="243" t="s">
        <v>227</v>
      </c>
      <c r="C306" s="322" t="s">
        <v>1238</v>
      </c>
      <c r="D306" s="302">
        <f t="shared" si="66"/>
        <v>16.7895</v>
      </c>
      <c r="E306" s="324">
        <v>2</v>
      </c>
      <c r="F306" s="278">
        <v>913</v>
      </c>
      <c r="G306" s="278">
        <v>446</v>
      </c>
      <c r="H306" s="224">
        <v>2</v>
      </c>
      <c r="I306" s="234">
        <f>IF(C306="PEŁNY",VLOOKUP(Wycena!$C$10,Wycena!$AA$2:$AC$60,3,0),IF(C306="SZUFLADA",VLOOKUP(Wycena!$C$10,Wycena!$AA$63:$AC$121,3,0),0))</f>
        <v>0</v>
      </c>
      <c r="J306" s="337" t="s">
        <v>1244</v>
      </c>
      <c r="K306" s="337"/>
      <c r="L306" s="329"/>
      <c r="M306" s="280"/>
      <c r="N306" s="280"/>
      <c r="O306" s="280"/>
      <c r="P306" s="234">
        <f>IF(J306="PEŁNY",VLOOKUP(Wycena!$C$10,Wycena!$AA$2:$AC$60,3,0),IF(J306="SZUFLADA",VLOOKUP(Wycena!$C$10,Wycena!$AA$63:$AC$121,3,0),0))</f>
        <v>0</v>
      </c>
      <c r="Q306" s="337" t="s">
        <v>1244</v>
      </c>
      <c r="R306" s="280"/>
      <c r="S306" s="329"/>
      <c r="T306" s="280"/>
      <c r="U306" s="280"/>
      <c r="V306" s="280"/>
      <c r="W306" s="234">
        <f>IF(Q306="PEŁNY",VLOOKUP(Wycena!$C$10,Wycena!$AA$2:$AC$60,3,0),IF(Q306="SZUFLADA",VLOOKUP(Wycena!$C$10,Wycena!$AA$63:$AC$121,3,0),0))</f>
        <v>0</v>
      </c>
      <c r="X306" s="239">
        <f>IF(Wycena!$D$6&gt;1,(('Wycena frontów MDF'!D306*'Wycena frontów MDF'!H306)+('Wycena frontów MDF'!K306*'Wycena frontów MDF'!O306)+('Wycena frontów MDF'!R306*'Wycena frontów MDF'!V306)),0)</f>
        <v>33.579000000000001</v>
      </c>
      <c r="Z306" s="230">
        <f t="shared" si="67"/>
        <v>0.81439600000000001</v>
      </c>
      <c r="AA306" s="230">
        <f t="shared" si="68"/>
        <v>0</v>
      </c>
      <c r="AB306" s="230">
        <f t="shared" si="69"/>
        <v>0</v>
      </c>
      <c r="AC306" s="230">
        <f t="shared" si="70"/>
        <v>0</v>
      </c>
      <c r="AD306" s="240">
        <f>IF(Wycena!$C$10="ALASKA z uchwytem",((15*'Wycena frontów MDF'!H306)+(15*'Wycena frontów MDF'!O306)+(15*'Wycena frontów MDF'!V306)),IF(Wycena!$C$10="Kanion z uchwytem",((15*'Wycena frontów MDF'!H306)+(15*'Wycena frontów MDF'!O306)+(15*'Wycena frontów MDF'!V306)),IF(Wycena!$C$10="Sparta z uchwytem",((15*'Wycena frontów MDF'!H306)+(15*'Wycena frontów MDF'!O306)+(15*'Wycena frontów MDF'!V306)),0)))</f>
        <v>0</v>
      </c>
      <c r="AE306" s="241">
        <f>IF(Wycena!$C$10="VEGAS",((50*H306)+(50*O306)+(50*V306)),0)</f>
        <v>0</v>
      </c>
      <c r="AF306" s="230">
        <v>0</v>
      </c>
      <c r="AG306" s="320">
        <f t="shared" si="71"/>
        <v>0</v>
      </c>
      <c r="AH306" s="320">
        <f t="shared" si="72"/>
        <v>0</v>
      </c>
      <c r="AI306" s="320">
        <f t="shared" si="73"/>
        <v>0</v>
      </c>
      <c r="AJ306" s="320">
        <f t="shared" si="74"/>
        <v>0</v>
      </c>
      <c r="AK306" s="320">
        <f t="shared" si="75"/>
        <v>0</v>
      </c>
      <c r="AL306" s="320">
        <f t="shared" si="76"/>
        <v>0</v>
      </c>
      <c r="AM306" s="320">
        <f t="shared" si="77"/>
        <v>0</v>
      </c>
      <c r="AN306" s="320">
        <f t="shared" si="78"/>
        <v>0</v>
      </c>
      <c r="AO306" s="320">
        <f t="shared" si="79"/>
        <v>0</v>
      </c>
      <c r="AS306" s="240">
        <f>IF(Wycena!$D$6=2,(AA306+AB306+AC306+AD306+AE306+AG306+AH306+AI306+AJ306+AK306+AL306+AM306+AN306+AO306),IF(Wycena!$D$6=3,(AA306+AB306+AC306+AD306+AF306+AG306+AH306+AI306+AJ306+AK306+AL306+AM306+AN306+AO306),0))</f>
        <v>0</v>
      </c>
      <c r="AT306" s="240">
        <f t="shared" si="65"/>
        <v>33.579000000000001</v>
      </c>
    </row>
    <row r="307" spans="2:46" ht="15.75" thickBot="1">
      <c r="B307" s="263" t="s">
        <v>228</v>
      </c>
      <c r="C307" s="322" t="s">
        <v>1238</v>
      </c>
      <c r="D307" s="302">
        <f t="shared" si="66"/>
        <v>25.184249999999999</v>
      </c>
      <c r="E307" s="324">
        <v>3</v>
      </c>
      <c r="F307" s="276">
        <v>913</v>
      </c>
      <c r="G307" s="276">
        <v>278</v>
      </c>
      <c r="H307" s="276">
        <v>2</v>
      </c>
      <c r="I307" s="234">
        <f>IF(C307="PEŁNY",VLOOKUP(Wycena!$C$10,Wycena!$AA$2:$AC$60,3,0),IF(C307="SZUFLADA",VLOOKUP(Wycena!$C$10,Wycena!$AA$63:$AC$121,3,0),0))</f>
        <v>0</v>
      </c>
      <c r="J307" s="337" t="s">
        <v>1244</v>
      </c>
      <c r="K307" s="337"/>
      <c r="L307" s="327"/>
      <c r="M307" s="276"/>
      <c r="N307" s="276"/>
      <c r="O307" s="276"/>
      <c r="P307" s="234">
        <f>IF(J307="PEŁNY",VLOOKUP(Wycena!$C$10,Wycena!$AA$2:$AC$60,3,0),IF(J307="SZUFLADA",VLOOKUP(Wycena!$C$10,Wycena!$AA$63:$AC$121,3,0),0))</f>
        <v>0</v>
      </c>
      <c r="Q307" s="337" t="s">
        <v>1244</v>
      </c>
      <c r="R307" s="276"/>
      <c r="S307" s="331"/>
      <c r="T307" s="276"/>
      <c r="U307" s="276"/>
      <c r="V307" s="276"/>
      <c r="W307" s="234">
        <f>IF(Q307="PEŁNY",VLOOKUP(Wycena!$C$10,Wycena!$AA$2:$AC$60,3,0),IF(Q307="SZUFLADA",VLOOKUP(Wycena!$C$10,Wycena!$AA$63:$AC$121,3,0),0))</f>
        <v>0</v>
      </c>
      <c r="X307" s="239">
        <f>IF(Wycena!$D$6&gt;1,(('Wycena frontów MDF'!D307*'Wycena frontów MDF'!H307)+('Wycena frontów MDF'!K307*'Wycena frontów MDF'!O307)+('Wycena frontów MDF'!R307*'Wycena frontów MDF'!V307)),0)</f>
        <v>50.368499999999997</v>
      </c>
      <c r="Z307" s="230">
        <f t="shared" si="67"/>
        <v>0.50762800000000008</v>
      </c>
      <c r="AA307" s="230">
        <f t="shared" si="68"/>
        <v>0</v>
      </c>
      <c r="AB307" s="230">
        <f t="shared" si="69"/>
        <v>0</v>
      </c>
      <c r="AC307" s="230">
        <f t="shared" si="70"/>
        <v>0</v>
      </c>
      <c r="AD307" s="240">
        <f>IF(Wycena!$C$10="ALASKA z uchwytem",((15*'Wycena frontów MDF'!H307)+(15*'Wycena frontów MDF'!O307)+(15*'Wycena frontów MDF'!V307)),IF(Wycena!$C$10="Kanion z uchwytem",((15*'Wycena frontów MDF'!H307)+(15*'Wycena frontów MDF'!O307)+(15*'Wycena frontów MDF'!V307)),IF(Wycena!$C$10="Sparta z uchwytem",((15*'Wycena frontów MDF'!H307)+(15*'Wycena frontów MDF'!O307)+(15*'Wycena frontów MDF'!V307)),0)))</f>
        <v>0</v>
      </c>
      <c r="AE307" s="241">
        <f>IF(Wycena!$C$10="VEGAS",((50*H307)+(50*O307)+(50*V307)),0)</f>
        <v>0</v>
      </c>
      <c r="AF307" s="230">
        <v>0</v>
      </c>
      <c r="AG307" s="320">
        <f t="shared" si="71"/>
        <v>0</v>
      </c>
      <c r="AH307" s="320">
        <f t="shared" si="72"/>
        <v>0</v>
      </c>
      <c r="AI307" s="320">
        <f t="shared" si="73"/>
        <v>0</v>
      </c>
      <c r="AJ307" s="320">
        <f t="shared" si="74"/>
        <v>0</v>
      </c>
      <c r="AK307" s="320">
        <f t="shared" si="75"/>
        <v>0</v>
      </c>
      <c r="AL307" s="320">
        <f t="shared" si="76"/>
        <v>0</v>
      </c>
      <c r="AM307" s="320">
        <f t="shared" si="77"/>
        <v>0</v>
      </c>
      <c r="AN307" s="320">
        <f t="shared" si="78"/>
        <v>0</v>
      </c>
      <c r="AO307" s="320">
        <f t="shared" si="79"/>
        <v>0</v>
      </c>
      <c r="AS307" s="240">
        <f>IF(Wycena!$D$6=2,(AA307+AB307+AC307+AD307+AE307+AG307+AH307+AI307+AJ307+AK307+AL307+AM307+AN307+AO307),IF(Wycena!$D$6=3,(AA307+AB307+AC307+AD307+AF307+AG307+AH307+AI307+AJ307+AK307+AL307+AM307+AN307+AO307),0))</f>
        <v>0</v>
      </c>
      <c r="AT307" s="240">
        <f t="shared" si="65"/>
        <v>50.368499999999997</v>
      </c>
    </row>
    <row r="308" spans="2:46" ht="15.75" thickBot="1">
      <c r="B308" s="263" t="s">
        <v>952</v>
      </c>
      <c r="C308" s="322" t="s">
        <v>1238</v>
      </c>
      <c r="D308" s="302">
        <f t="shared" si="66"/>
        <v>25.184249999999999</v>
      </c>
      <c r="E308" s="324">
        <v>3</v>
      </c>
      <c r="F308" s="276">
        <v>913</v>
      </c>
      <c r="G308" s="276">
        <v>278</v>
      </c>
      <c r="H308" s="276">
        <v>2</v>
      </c>
      <c r="I308" s="234">
        <f>IF(C308="PEŁNY",VLOOKUP(Wycena!$C$10,Wycena!$AA$2:$AC$60,3,0),IF(C308="SZUFLADA",VLOOKUP(Wycena!$C$10,Wycena!$AA$63:$AC$121,3,0),0))</f>
        <v>0</v>
      </c>
      <c r="J308" s="322" t="s">
        <v>1238</v>
      </c>
      <c r="K308" s="302">
        <f t="shared" ref="K308:K319" si="80">IF(J308="PEŁNY",$G$2*L308, IF(J308="SZUFLADA",$K$2*L308,0))</f>
        <v>16.7895</v>
      </c>
      <c r="L308" s="324">
        <v>2</v>
      </c>
      <c r="M308" s="276">
        <v>913</v>
      </c>
      <c r="N308" s="276">
        <v>296</v>
      </c>
      <c r="O308" s="276">
        <v>2</v>
      </c>
      <c r="P308" s="234">
        <f>IF(J308="PEŁNY",VLOOKUP(Wycena!$C$10,Wycena!$AA$2:$AC$60,3,0),IF(J308="SZUFLADA",VLOOKUP(Wycena!$C$10,Wycena!$AA$63:$AC$121,3,0),0))</f>
        <v>0</v>
      </c>
      <c r="Q308" s="337" t="s">
        <v>1244</v>
      </c>
      <c r="R308" s="276"/>
      <c r="S308" s="331"/>
      <c r="T308" s="276"/>
      <c r="U308" s="276"/>
      <c r="V308" s="276"/>
      <c r="W308" s="234">
        <f>IF(Q308="PEŁNY",VLOOKUP(Wycena!$C$10,Wycena!$AA$2:$AC$60,3,0),IF(Q308="SZUFLADA",VLOOKUP(Wycena!$C$10,Wycena!$AA$63:$AC$121,3,0),0))</f>
        <v>0</v>
      </c>
      <c r="X308" s="239">
        <f>IF(Wycena!$D$6&gt;1,(('Wycena frontów MDF'!D308*'Wycena frontów MDF'!H308)+('Wycena frontów MDF'!K308*'Wycena frontów MDF'!O308)+('Wycena frontów MDF'!R308*'Wycena frontów MDF'!V308)),0)</f>
        <v>83.947499999999991</v>
      </c>
      <c r="Z308" s="230">
        <f t="shared" si="67"/>
        <v>1.0481240000000001</v>
      </c>
      <c r="AA308" s="230">
        <f t="shared" si="68"/>
        <v>0</v>
      </c>
      <c r="AB308" s="230">
        <f t="shared" si="69"/>
        <v>0</v>
      </c>
      <c r="AC308" s="230">
        <f t="shared" si="70"/>
        <v>0</v>
      </c>
      <c r="AD308" s="240">
        <f>IF(Wycena!$C$10="ALASKA z uchwytem",((15*'Wycena frontów MDF'!H308)+(15*'Wycena frontów MDF'!O308)+(15*'Wycena frontów MDF'!V308)),IF(Wycena!$C$10="Kanion z uchwytem",((15*'Wycena frontów MDF'!H308)+(15*'Wycena frontów MDF'!O308)+(15*'Wycena frontów MDF'!V308)),IF(Wycena!$C$10="Sparta z uchwytem",((15*'Wycena frontów MDF'!H308)+(15*'Wycena frontów MDF'!O308)+(15*'Wycena frontów MDF'!V308)),0)))</f>
        <v>0</v>
      </c>
      <c r="AE308" s="241">
        <f>IF(Wycena!$C$10="VEGAS",((50*H308)+(50*O308)+(50*V308)),0)</f>
        <v>0</v>
      </c>
      <c r="AF308" s="230">
        <v>0</v>
      </c>
      <c r="AG308" s="320">
        <f t="shared" si="71"/>
        <v>0</v>
      </c>
      <c r="AH308" s="320">
        <f t="shared" si="72"/>
        <v>0</v>
      </c>
      <c r="AI308" s="320">
        <f t="shared" si="73"/>
        <v>0</v>
      </c>
      <c r="AJ308" s="320">
        <f t="shared" si="74"/>
        <v>0</v>
      </c>
      <c r="AK308" s="320">
        <f t="shared" si="75"/>
        <v>0</v>
      </c>
      <c r="AL308" s="320">
        <f t="shared" si="76"/>
        <v>0</v>
      </c>
      <c r="AM308" s="320">
        <f t="shared" si="77"/>
        <v>0</v>
      </c>
      <c r="AN308" s="320">
        <f t="shared" si="78"/>
        <v>0</v>
      </c>
      <c r="AO308" s="320">
        <f t="shared" si="79"/>
        <v>0</v>
      </c>
      <c r="AS308" s="240">
        <f>IF(Wycena!$D$6=2,(AA308+AB308+AC308+AD308+AE308+AG308+AH308+AI308+AJ308+AK308+AL308+AM308+AN308+AO308),IF(Wycena!$D$6=3,(AA308+AB308+AC308+AD308+AF308+AG308+AH308+AI308+AJ308+AK308+AL308+AM308+AN308+AO308),0))</f>
        <v>0</v>
      </c>
      <c r="AT308" s="240">
        <f t="shared" si="65"/>
        <v>83.947499999999991</v>
      </c>
    </row>
    <row r="309" spans="2:46" ht="15.75" thickBot="1">
      <c r="B309" s="243" t="s">
        <v>953</v>
      </c>
      <c r="C309" s="322" t="s">
        <v>1238</v>
      </c>
      <c r="D309" s="302">
        <f t="shared" si="66"/>
        <v>25.184249999999999</v>
      </c>
      <c r="E309" s="324">
        <v>3</v>
      </c>
      <c r="F309" s="276">
        <v>913</v>
      </c>
      <c r="G309" s="276">
        <v>278</v>
      </c>
      <c r="H309" s="276">
        <v>2</v>
      </c>
      <c r="I309" s="234">
        <f>IF(C309="PEŁNY",VLOOKUP(Wycena!$C$10,Wycena!$AA$2:$AC$60,3,0),IF(C309="SZUFLADA",VLOOKUP(Wycena!$C$10,Wycena!$AA$63:$AC$121,3,0),0))</f>
        <v>0</v>
      </c>
      <c r="J309" s="322" t="s">
        <v>1238</v>
      </c>
      <c r="K309" s="302">
        <f t="shared" si="80"/>
        <v>16.7895</v>
      </c>
      <c r="L309" s="324">
        <v>2</v>
      </c>
      <c r="M309" s="276">
        <v>913</v>
      </c>
      <c r="N309" s="276">
        <v>296</v>
      </c>
      <c r="O309" s="276">
        <v>2</v>
      </c>
      <c r="P309" s="234">
        <f>IF(J309="PEŁNY",VLOOKUP(Wycena!$C$10,Wycena!$AA$2:$AC$60,3,0),IF(J309="SZUFLADA",VLOOKUP(Wycena!$C$10,Wycena!$AA$63:$AC$121,3,0),0))</f>
        <v>0</v>
      </c>
      <c r="Q309" s="337" t="s">
        <v>1244</v>
      </c>
      <c r="R309" s="169"/>
      <c r="S309" s="327"/>
      <c r="T309" s="1"/>
      <c r="U309" s="1"/>
      <c r="V309" s="1"/>
      <c r="W309" s="234">
        <f>IF(Q309="PEŁNY",VLOOKUP(Wycena!$C$10,Wycena!$AA$2:$AC$60,3,0),IF(Q309="SZUFLADA",VLOOKUP(Wycena!$C$10,Wycena!$AA$63:$AC$121,3,0),0))</f>
        <v>0</v>
      </c>
      <c r="X309" s="239">
        <f>IF(Wycena!$D$6&gt;1,(('Wycena frontów MDF'!D309*'Wycena frontów MDF'!H309)+('Wycena frontów MDF'!K309*'Wycena frontów MDF'!O309)+('Wycena frontów MDF'!R309*'Wycena frontów MDF'!V309)),0)</f>
        <v>83.947499999999991</v>
      </c>
      <c r="Z309" s="230">
        <f t="shared" si="67"/>
        <v>1.0481240000000001</v>
      </c>
      <c r="AA309" s="230">
        <f t="shared" si="68"/>
        <v>0</v>
      </c>
      <c r="AB309" s="230">
        <f t="shared" si="69"/>
        <v>0</v>
      </c>
      <c r="AC309" s="230">
        <f t="shared" si="70"/>
        <v>0</v>
      </c>
      <c r="AD309" s="240">
        <f>IF(Wycena!$C$10="ALASKA z uchwytem",((15*'Wycena frontów MDF'!H309)+(15*'Wycena frontów MDF'!O309)+(15*'Wycena frontów MDF'!V309)),IF(Wycena!$C$10="Kanion z uchwytem",((15*'Wycena frontów MDF'!H309)+(15*'Wycena frontów MDF'!O309)+(15*'Wycena frontów MDF'!V309)),IF(Wycena!$C$10="Sparta z uchwytem",((15*'Wycena frontów MDF'!H309)+(15*'Wycena frontów MDF'!O309)+(15*'Wycena frontów MDF'!V309)),0)))</f>
        <v>0</v>
      </c>
      <c r="AE309" s="241">
        <f>IF(Wycena!$C$10="VEGAS",((50*H309)+(50*O309)+(50*V309)),0)</f>
        <v>0</v>
      </c>
      <c r="AF309" s="230">
        <v>0</v>
      </c>
      <c r="AG309" s="320">
        <f t="shared" si="71"/>
        <v>0</v>
      </c>
      <c r="AH309" s="320">
        <f t="shared" si="72"/>
        <v>0</v>
      </c>
      <c r="AI309" s="320">
        <f t="shared" si="73"/>
        <v>0</v>
      </c>
      <c r="AJ309" s="320">
        <f t="shared" si="74"/>
        <v>0</v>
      </c>
      <c r="AK309" s="320">
        <f t="shared" si="75"/>
        <v>0</v>
      </c>
      <c r="AL309" s="320">
        <f t="shared" si="76"/>
        <v>0</v>
      </c>
      <c r="AM309" s="320">
        <f t="shared" si="77"/>
        <v>0</v>
      </c>
      <c r="AN309" s="320">
        <f t="shared" si="78"/>
        <v>0</v>
      </c>
      <c r="AO309" s="320">
        <f t="shared" si="79"/>
        <v>0</v>
      </c>
      <c r="AS309" s="240">
        <f>IF(Wycena!$D$6=2,(AA309+AB309+AC309+AD309+AE309+AG309+AH309+AI309+AJ309+AK309+AL309+AM309+AN309+AO309),IF(Wycena!$D$6=3,(AA309+AB309+AC309+AD309+AF309+AG309+AH309+AI309+AJ309+AK309+AL309+AM309+AN309+AO309),0))</f>
        <v>0</v>
      </c>
      <c r="AT309" s="240">
        <f t="shared" si="65"/>
        <v>83.947499999999991</v>
      </c>
    </row>
    <row r="310" spans="2:46" ht="15.75" thickBot="1">
      <c r="B310" s="251" t="s">
        <v>229</v>
      </c>
      <c r="C310" s="322" t="s">
        <v>1238</v>
      </c>
      <c r="D310" s="302">
        <f t="shared" si="66"/>
        <v>16.7895</v>
      </c>
      <c r="E310" s="324">
        <v>2</v>
      </c>
      <c r="F310" s="278">
        <v>913</v>
      </c>
      <c r="G310" s="278">
        <v>399</v>
      </c>
      <c r="H310" s="224">
        <v>1</v>
      </c>
      <c r="I310" s="234">
        <f>IF(C310="PEŁNY",VLOOKUP(Wycena!$C$10,Wycena!$AA$2:$AC$60,3,0),IF(C310="SZUFLADA",VLOOKUP(Wycena!$C$10,Wycena!$AA$63:$AC$121,3,0),0))</f>
        <v>0</v>
      </c>
      <c r="J310" s="337" t="s">
        <v>1244</v>
      </c>
      <c r="K310" s="337"/>
      <c r="L310" s="327"/>
      <c r="M310" s="1"/>
      <c r="N310" s="1"/>
      <c r="O310" s="1"/>
      <c r="P310" s="234">
        <f>IF(J310="PEŁNY",VLOOKUP(Wycena!$C$10,Wycena!$AA$2:$AC$60,3,0),IF(J310="SZUFLADA",VLOOKUP(Wycena!$C$10,Wycena!$AA$63:$AC$121,3,0),0))</f>
        <v>0</v>
      </c>
      <c r="Q310" s="337" t="s">
        <v>1244</v>
      </c>
      <c r="R310" s="169"/>
      <c r="S310" s="327"/>
      <c r="T310" s="1"/>
      <c r="U310" s="1"/>
      <c r="V310" s="1"/>
      <c r="W310" s="234">
        <f>IF(Q310="PEŁNY",VLOOKUP(Wycena!$C$10,Wycena!$AA$2:$AC$60,3,0),IF(Q310="SZUFLADA",VLOOKUP(Wycena!$C$10,Wycena!$AA$63:$AC$121,3,0),0))</f>
        <v>0</v>
      </c>
      <c r="X310" s="239">
        <f>IF(Wycena!$D$6&gt;1,(('Wycena frontów MDF'!D310*'Wycena frontów MDF'!H310)+('Wycena frontów MDF'!K310*'Wycena frontów MDF'!O310)+('Wycena frontów MDF'!R310*'Wycena frontów MDF'!V310)),0)</f>
        <v>16.7895</v>
      </c>
      <c r="Z310" s="230">
        <f t="shared" si="67"/>
        <v>0.36428700000000003</v>
      </c>
      <c r="AA310" s="230">
        <f t="shared" si="68"/>
        <v>0</v>
      </c>
      <c r="AB310" s="230">
        <f t="shared" si="69"/>
        <v>0</v>
      </c>
      <c r="AC310" s="230">
        <f t="shared" si="70"/>
        <v>0</v>
      </c>
      <c r="AD310" s="240">
        <f>IF(Wycena!$C$10="ALASKA z uchwytem",((15*'Wycena frontów MDF'!H310)+(15*'Wycena frontów MDF'!O310)+(15*'Wycena frontów MDF'!V310)),IF(Wycena!$C$10="Kanion z uchwytem",((15*'Wycena frontów MDF'!H310)+(15*'Wycena frontów MDF'!O310)+(15*'Wycena frontów MDF'!V310)),IF(Wycena!$C$10="Sparta z uchwytem",((15*'Wycena frontów MDF'!H310)+(15*'Wycena frontów MDF'!O310)+(15*'Wycena frontów MDF'!V310)),0)))</f>
        <v>0</v>
      </c>
      <c r="AE310" s="241">
        <f>IF(Wycena!$C$10="VEGAS",((50*H310)+(50*O310)+(50*V310)),0)</f>
        <v>0</v>
      </c>
      <c r="AF310" s="230">
        <v>0</v>
      </c>
      <c r="AG310" s="320">
        <f t="shared" si="71"/>
        <v>0</v>
      </c>
      <c r="AH310" s="320">
        <f t="shared" si="72"/>
        <v>0</v>
      </c>
      <c r="AI310" s="320">
        <f t="shared" si="73"/>
        <v>0</v>
      </c>
      <c r="AJ310" s="320">
        <f t="shared" si="74"/>
        <v>0</v>
      </c>
      <c r="AK310" s="320">
        <f t="shared" si="75"/>
        <v>0</v>
      </c>
      <c r="AL310" s="320">
        <f t="shared" si="76"/>
        <v>0</v>
      </c>
      <c r="AM310" s="320">
        <f t="shared" si="77"/>
        <v>0</v>
      </c>
      <c r="AN310" s="320">
        <f t="shared" si="78"/>
        <v>0</v>
      </c>
      <c r="AO310" s="320">
        <f t="shared" si="79"/>
        <v>0</v>
      </c>
      <c r="AS310" s="240">
        <f>IF(Wycena!$D$6=2,(AA310+AB310+AC310+AD310+AE310+AG310+AH310+AI310+AJ310+AK310+AL310+AM310+AN310+AO310),IF(Wycena!$D$6=3,(AA310+AB310+AC310+AD310+AF310+AG310+AH310+AI310+AJ310+AK310+AL310+AM310+AN310+AO310),0))</f>
        <v>0</v>
      </c>
      <c r="AT310" s="240">
        <f t="shared" si="65"/>
        <v>16.7895</v>
      </c>
    </row>
    <row r="311" spans="2:46" ht="15.75" thickBot="1">
      <c r="B311" s="270" t="s">
        <v>954</v>
      </c>
      <c r="C311" s="322" t="s">
        <v>1238</v>
      </c>
      <c r="D311" s="302">
        <f t="shared" si="66"/>
        <v>16.7895</v>
      </c>
      <c r="E311" s="324">
        <v>2</v>
      </c>
      <c r="F311" s="279">
        <v>913</v>
      </c>
      <c r="G311" s="279">
        <v>276</v>
      </c>
      <c r="H311" s="279">
        <v>1</v>
      </c>
      <c r="I311" s="234">
        <f>IF(C311="PEŁNY",VLOOKUP(Wycena!$C$10,Wycena!$AA$2:$AC$60,3,0),IF(C311="SZUFLADA",VLOOKUP(Wycena!$C$10,Wycena!$AA$63:$AC$121,3,0),0))</f>
        <v>0</v>
      </c>
      <c r="J311" s="337" t="s">
        <v>1244</v>
      </c>
      <c r="K311" s="337"/>
      <c r="L311" s="327"/>
      <c r="M311" s="1"/>
      <c r="N311" s="1"/>
      <c r="O311" s="1"/>
      <c r="P311" s="234">
        <f>IF(J311="PEŁNY",VLOOKUP(Wycena!$C$10,Wycena!$AA$2:$AC$60,3,0),IF(J311="SZUFLADA",VLOOKUP(Wycena!$C$10,Wycena!$AA$63:$AC$121,3,0),0))</f>
        <v>0</v>
      </c>
      <c r="Q311" s="337" t="s">
        <v>1244</v>
      </c>
      <c r="R311" s="169"/>
      <c r="S311" s="327"/>
      <c r="T311" s="1"/>
      <c r="U311" s="1"/>
      <c r="V311" s="1"/>
      <c r="W311" s="234">
        <f>IF(Q311="PEŁNY",VLOOKUP(Wycena!$C$10,Wycena!$AA$2:$AC$60,3,0),IF(Q311="SZUFLADA",VLOOKUP(Wycena!$C$10,Wycena!$AA$63:$AC$121,3,0),0))</f>
        <v>0</v>
      </c>
      <c r="X311" s="239">
        <f>IF(Wycena!$D$6&gt;1,(('Wycena frontów MDF'!D311*'Wycena frontów MDF'!H311)+('Wycena frontów MDF'!K311*'Wycena frontów MDF'!O311)+('Wycena frontów MDF'!R311*'Wycena frontów MDF'!V311)),0)</f>
        <v>16.7895</v>
      </c>
      <c r="Z311" s="230">
        <f t="shared" si="67"/>
        <v>0.25198800000000005</v>
      </c>
      <c r="AA311" s="230">
        <f t="shared" si="68"/>
        <v>0</v>
      </c>
      <c r="AB311" s="230">
        <f t="shared" si="69"/>
        <v>0</v>
      </c>
      <c r="AC311" s="230">
        <f t="shared" si="70"/>
        <v>0</v>
      </c>
      <c r="AD311" s="240">
        <f>IF(Wycena!$C$10="ALASKA z uchwytem",((15*'Wycena frontów MDF'!H311)+(15*'Wycena frontów MDF'!O311)+(15*'Wycena frontów MDF'!V311)),IF(Wycena!$C$10="Kanion z uchwytem",((15*'Wycena frontów MDF'!H311)+(15*'Wycena frontów MDF'!O311)+(15*'Wycena frontów MDF'!V311)),IF(Wycena!$C$10="Sparta z uchwytem",((15*'Wycena frontów MDF'!H311)+(15*'Wycena frontów MDF'!O311)+(15*'Wycena frontów MDF'!V311)),0)))</f>
        <v>0</v>
      </c>
      <c r="AE311" s="241">
        <f>IF(Wycena!$C$10="VEGAS",((50*H311)+(50*O311)+(50*V311)),0)</f>
        <v>0</v>
      </c>
      <c r="AF311" s="230">
        <v>0</v>
      </c>
      <c r="AG311" s="320">
        <f t="shared" si="71"/>
        <v>0</v>
      </c>
      <c r="AH311" s="320">
        <f t="shared" si="72"/>
        <v>0</v>
      </c>
      <c r="AI311" s="320">
        <f t="shared" si="73"/>
        <v>0</v>
      </c>
      <c r="AJ311" s="320">
        <f t="shared" si="74"/>
        <v>0</v>
      </c>
      <c r="AK311" s="320">
        <f t="shared" si="75"/>
        <v>0</v>
      </c>
      <c r="AL311" s="320">
        <f t="shared" si="76"/>
        <v>0</v>
      </c>
      <c r="AM311" s="320">
        <f t="shared" si="77"/>
        <v>0</v>
      </c>
      <c r="AN311" s="320">
        <f t="shared" si="78"/>
        <v>0</v>
      </c>
      <c r="AO311" s="320">
        <f t="shared" si="79"/>
        <v>0</v>
      </c>
      <c r="AS311" s="240">
        <f>IF(Wycena!$D$6=2,(AA311+AB311+AC311+AD311+AE311+AG311+AH311+AI311+AJ311+AK311+AL311+AM311+AN311+AO311),IF(Wycena!$D$6=3,(AA311+AB311+AC311+AD311+AF311+AG311+AH311+AI311+AJ311+AK311+AL311+AM311+AN311+AO311),0))</f>
        <v>0</v>
      </c>
      <c r="AT311" s="240">
        <f t="shared" si="65"/>
        <v>16.7895</v>
      </c>
    </row>
    <row r="312" spans="2:46" ht="15.75" thickBot="1">
      <c r="B312" s="243" t="s">
        <v>955</v>
      </c>
      <c r="C312" s="322" t="s">
        <v>1238</v>
      </c>
      <c r="D312" s="302">
        <f t="shared" si="66"/>
        <v>16.7895</v>
      </c>
      <c r="E312" s="324">
        <v>2</v>
      </c>
      <c r="F312" s="279">
        <v>913</v>
      </c>
      <c r="G312" s="279">
        <v>276</v>
      </c>
      <c r="H312" s="279">
        <v>1</v>
      </c>
      <c r="I312" s="234">
        <f>IF(C312="PEŁNY",VLOOKUP(Wycena!$C$10,Wycena!$AA$2:$AC$60,3,0),IF(C312="SZUFLADA",VLOOKUP(Wycena!$C$10,Wycena!$AA$63:$AC$121,3,0),0))</f>
        <v>0</v>
      </c>
      <c r="J312" s="337" t="s">
        <v>1244</v>
      </c>
      <c r="K312" s="337"/>
      <c r="L312" s="327"/>
      <c r="M312" s="169"/>
      <c r="N312" s="169"/>
      <c r="O312" s="169"/>
      <c r="P312" s="234">
        <f>IF(J312="PEŁNY",VLOOKUP(Wycena!$C$10,Wycena!$AA$2:$AC$60,3,0),IF(J312="SZUFLADA",VLOOKUP(Wycena!$C$10,Wycena!$AA$63:$AC$121,3,0),0))</f>
        <v>0</v>
      </c>
      <c r="Q312" s="337" t="s">
        <v>1244</v>
      </c>
      <c r="R312" s="169"/>
      <c r="S312" s="327"/>
      <c r="T312" s="169"/>
      <c r="U312" s="169"/>
      <c r="V312" s="169"/>
      <c r="W312" s="234">
        <f>IF(Q312="PEŁNY",VLOOKUP(Wycena!$C$10,Wycena!$AA$2:$AC$60,3,0),IF(Q312="SZUFLADA",VLOOKUP(Wycena!$C$10,Wycena!$AA$63:$AC$121,3,0),0))</f>
        <v>0</v>
      </c>
      <c r="X312" s="239">
        <f>IF(Wycena!$D$6&gt;1,(('Wycena frontów MDF'!D312*'Wycena frontów MDF'!H312)+('Wycena frontów MDF'!K312*'Wycena frontów MDF'!O312)+('Wycena frontów MDF'!R312*'Wycena frontów MDF'!V312)),0)</f>
        <v>16.7895</v>
      </c>
      <c r="Z312" s="230">
        <f t="shared" si="67"/>
        <v>0.25198800000000005</v>
      </c>
      <c r="AA312" s="230">
        <f t="shared" si="68"/>
        <v>0</v>
      </c>
      <c r="AB312" s="230">
        <f t="shared" si="69"/>
        <v>0</v>
      </c>
      <c r="AC312" s="230">
        <f t="shared" si="70"/>
        <v>0</v>
      </c>
      <c r="AD312" s="240">
        <f>IF(Wycena!$C$10="ALASKA z uchwytem",((15*'Wycena frontów MDF'!H312)+(15*'Wycena frontów MDF'!O312)+(15*'Wycena frontów MDF'!V312)),IF(Wycena!$C$10="Kanion z uchwytem",((15*'Wycena frontów MDF'!H312)+(15*'Wycena frontów MDF'!O312)+(15*'Wycena frontów MDF'!V312)),IF(Wycena!$C$10="Sparta z uchwytem",((15*'Wycena frontów MDF'!H312)+(15*'Wycena frontów MDF'!O312)+(15*'Wycena frontów MDF'!V312)),0)))</f>
        <v>0</v>
      </c>
      <c r="AE312" s="241">
        <f>IF(Wycena!$C$10="VEGAS",((50*H312)+(50*O312)+(50*V312)),0)</f>
        <v>0</v>
      </c>
      <c r="AF312" s="230">
        <v>0</v>
      </c>
      <c r="AG312" s="320">
        <f t="shared" si="71"/>
        <v>0</v>
      </c>
      <c r="AH312" s="320">
        <f t="shared" si="72"/>
        <v>0</v>
      </c>
      <c r="AI312" s="320">
        <f t="shared" si="73"/>
        <v>0</v>
      </c>
      <c r="AJ312" s="320">
        <f t="shared" si="74"/>
        <v>0</v>
      </c>
      <c r="AK312" s="320">
        <f t="shared" si="75"/>
        <v>0</v>
      </c>
      <c r="AL312" s="320">
        <f t="shared" si="76"/>
        <v>0</v>
      </c>
      <c r="AM312" s="320">
        <f t="shared" si="77"/>
        <v>0</v>
      </c>
      <c r="AN312" s="320">
        <f t="shared" si="78"/>
        <v>0</v>
      </c>
      <c r="AO312" s="320">
        <f t="shared" si="79"/>
        <v>0</v>
      </c>
      <c r="AS312" s="240">
        <f>IF(Wycena!$D$6=2,(AA312+AB312+AC312+AD312+AE312+AG312+AH312+AI312+AJ312+AK312+AL312+AM312+AN312+AO312),IF(Wycena!$D$6=3,(AA312+AB312+AC312+AD312+AF312+AG312+AH312+AI312+AJ312+AK312+AL312+AM312+AN312+AO312),0))</f>
        <v>0</v>
      </c>
      <c r="AT312" s="240">
        <f t="shared" si="65"/>
        <v>16.7895</v>
      </c>
    </row>
    <row r="313" spans="2:46" ht="15.75" thickBot="1">
      <c r="B313" s="258" t="s">
        <v>956</v>
      </c>
      <c r="C313" s="337" t="s">
        <v>1244</v>
      </c>
      <c r="D313" s="337"/>
      <c r="E313" s="327"/>
      <c r="F313" s="1"/>
      <c r="G313" s="1"/>
      <c r="H313" s="1"/>
      <c r="I313" s="234">
        <f>IF(C313="PEŁNY",VLOOKUP(Wycena!$C$10,Wycena!$AA$2:$AC$60,3,0),IF(C313="SZUFLADA",VLOOKUP(Wycena!$C$10,Wycena!$AA$63:$AC$121,3,0),0))</f>
        <v>0</v>
      </c>
      <c r="J313" s="337" t="s">
        <v>1244</v>
      </c>
      <c r="K313" s="337"/>
      <c r="L313" s="327"/>
      <c r="M313" s="169"/>
      <c r="N313" s="169"/>
      <c r="O313" s="169"/>
      <c r="P313" s="234">
        <f>IF(J313="PEŁNY",VLOOKUP(Wycena!$C$10,Wycena!$AA$2:$AC$60,3,0),IF(J313="SZUFLADA",VLOOKUP(Wycena!$C$10,Wycena!$AA$63:$AC$121,3,0),0))</f>
        <v>0</v>
      </c>
      <c r="Q313" s="337" t="s">
        <v>1244</v>
      </c>
      <c r="R313" s="169"/>
      <c r="S313" s="327"/>
      <c r="T313" s="169"/>
      <c r="U313" s="169"/>
      <c r="V313" s="169"/>
      <c r="W313" s="234">
        <f>IF(Q313="PEŁNY",VLOOKUP(Wycena!$C$10,Wycena!$AA$2:$AC$60,3,0),IF(Q313="SZUFLADA",VLOOKUP(Wycena!$C$10,Wycena!$AA$63:$AC$121,3,0),0))</f>
        <v>0</v>
      </c>
      <c r="X313" s="239">
        <f>IF(Wycena!$D$6&gt;1,(('Wycena frontów MDF'!D313*'Wycena frontów MDF'!H313)+('Wycena frontów MDF'!K313*'Wycena frontów MDF'!O313)+('Wycena frontów MDF'!R313*'Wycena frontów MDF'!V313)),0)</f>
        <v>0</v>
      </c>
      <c r="Z313" s="230">
        <f t="shared" si="67"/>
        <v>0</v>
      </c>
      <c r="AA313" s="230">
        <f t="shared" si="68"/>
        <v>0</v>
      </c>
      <c r="AB313" s="230">
        <f t="shared" si="69"/>
        <v>0</v>
      </c>
      <c r="AC313" s="230">
        <f t="shared" si="70"/>
        <v>0</v>
      </c>
      <c r="AD313" s="240">
        <f>IF(Wycena!$C$10="ALASKA z uchwytem",((15*'Wycena frontów MDF'!H313)+(15*'Wycena frontów MDF'!O313)+(15*'Wycena frontów MDF'!V313)),IF(Wycena!$C$10="Kanion z uchwytem",((15*'Wycena frontów MDF'!H313)+(15*'Wycena frontów MDF'!O313)+(15*'Wycena frontów MDF'!V313)),IF(Wycena!$C$10="Sparta z uchwytem",((15*'Wycena frontów MDF'!H313)+(15*'Wycena frontów MDF'!O313)+(15*'Wycena frontów MDF'!V313)),0)))</f>
        <v>0</v>
      </c>
      <c r="AE313" s="241">
        <f>IF(Wycena!$C$10="VEGAS",((50*H313)+(50*O313)+(50*V313)),0)</f>
        <v>0</v>
      </c>
      <c r="AF313" s="230">
        <v>0</v>
      </c>
      <c r="AG313" s="320">
        <f t="shared" si="71"/>
        <v>0</v>
      </c>
      <c r="AH313" s="320">
        <f t="shared" si="72"/>
        <v>0</v>
      </c>
      <c r="AI313" s="320">
        <f t="shared" si="73"/>
        <v>0</v>
      </c>
      <c r="AJ313" s="320">
        <f t="shared" si="74"/>
        <v>0</v>
      </c>
      <c r="AK313" s="320">
        <f t="shared" si="75"/>
        <v>0</v>
      </c>
      <c r="AL313" s="320">
        <f t="shared" si="76"/>
        <v>0</v>
      </c>
      <c r="AM313" s="320">
        <f t="shared" si="77"/>
        <v>0</v>
      </c>
      <c r="AN313" s="320">
        <f t="shared" si="78"/>
        <v>0</v>
      </c>
      <c r="AO313" s="320">
        <f t="shared" si="79"/>
        <v>0</v>
      </c>
      <c r="AS313" s="240">
        <f>IF(Wycena!$D$6=2,(AA313+AB313+AC313+AD313+AE313+AG313+AH313+AI313+AJ313+AK313+AL313+AM313+AN313+AO313),IF(Wycena!$D$6=3,(AA313+AB313+AC313+AD313+AF313+AG313+AH313+AI313+AJ313+AK313+AL313+AM313+AN313+AO313),0))</f>
        <v>0</v>
      </c>
      <c r="AT313" s="240">
        <f t="shared" si="65"/>
        <v>0</v>
      </c>
    </row>
    <row r="314" spans="2:46" ht="15.75" thickBot="1">
      <c r="B314" s="243" t="s">
        <v>957</v>
      </c>
      <c r="C314" s="337" t="s">
        <v>1244</v>
      </c>
      <c r="D314" s="337"/>
      <c r="E314" s="327"/>
      <c r="F314" s="278"/>
      <c r="G314" s="278"/>
      <c r="H314" s="224"/>
      <c r="I314" s="234">
        <f>IF(C314="PEŁNY",VLOOKUP(Wycena!$C$10,Wycena!$AA$2:$AC$60,3,0),IF(C314="SZUFLADA",VLOOKUP(Wycena!$C$10,Wycena!$AA$63:$AC$121,3,0),0))</f>
        <v>0</v>
      </c>
      <c r="J314" s="337" t="s">
        <v>1244</v>
      </c>
      <c r="K314" s="337"/>
      <c r="L314" s="327"/>
      <c r="M314" s="279"/>
      <c r="N314" s="279"/>
      <c r="O314" s="276"/>
      <c r="P314" s="234">
        <f>IF(J314="PEŁNY",VLOOKUP(Wycena!$C$10,Wycena!$AA$2:$AC$60,3,0),IF(J314="SZUFLADA",VLOOKUP(Wycena!$C$10,Wycena!$AA$63:$AC$121,3,0),0))</f>
        <v>0</v>
      </c>
      <c r="Q314" s="337" t="s">
        <v>1244</v>
      </c>
      <c r="R314" s="276"/>
      <c r="S314" s="331"/>
      <c r="T314" s="276"/>
      <c r="U314" s="276"/>
      <c r="V314" s="276"/>
      <c r="W314" s="234">
        <f>IF(Q314="PEŁNY",VLOOKUP(Wycena!$C$10,Wycena!$AA$2:$AC$60,3,0),IF(Q314="SZUFLADA",VLOOKUP(Wycena!$C$10,Wycena!$AA$63:$AC$121,3,0),0))</f>
        <v>0</v>
      </c>
      <c r="X314" s="239">
        <f>IF(Wycena!$D$6&gt;1,(('Wycena frontów MDF'!D314*'Wycena frontów MDF'!H314)+('Wycena frontów MDF'!K314*'Wycena frontów MDF'!O314)+('Wycena frontów MDF'!R314*'Wycena frontów MDF'!V314)),0)</f>
        <v>0</v>
      </c>
      <c r="Z314" s="230">
        <f t="shared" si="67"/>
        <v>0</v>
      </c>
      <c r="AA314" s="230">
        <f t="shared" si="68"/>
        <v>0</v>
      </c>
      <c r="AB314" s="230">
        <f t="shared" si="69"/>
        <v>0</v>
      </c>
      <c r="AC314" s="230">
        <f t="shared" si="70"/>
        <v>0</v>
      </c>
      <c r="AD314" s="240">
        <f>IF(Wycena!$C$10="ALASKA z uchwytem",((15*'Wycena frontów MDF'!H314)+(15*'Wycena frontów MDF'!O314)+(15*'Wycena frontów MDF'!V314)),IF(Wycena!$C$10="Kanion z uchwytem",((15*'Wycena frontów MDF'!H314)+(15*'Wycena frontów MDF'!O314)+(15*'Wycena frontów MDF'!V314)),IF(Wycena!$C$10="Sparta z uchwytem",((15*'Wycena frontów MDF'!H314)+(15*'Wycena frontów MDF'!O314)+(15*'Wycena frontów MDF'!V314)),0)))</f>
        <v>0</v>
      </c>
      <c r="AE314" s="241">
        <f>IF(Wycena!$C$10="VEGAS",((50*H314)+(50*O314)+(50*V314)),0)</f>
        <v>0</v>
      </c>
      <c r="AF314" s="230">
        <v>0</v>
      </c>
      <c r="AG314" s="320">
        <f t="shared" si="71"/>
        <v>0</v>
      </c>
      <c r="AH314" s="320">
        <f t="shared" si="72"/>
        <v>0</v>
      </c>
      <c r="AI314" s="320">
        <f t="shared" si="73"/>
        <v>0</v>
      </c>
      <c r="AJ314" s="320">
        <f t="shared" si="74"/>
        <v>0</v>
      </c>
      <c r="AK314" s="320">
        <f t="shared" si="75"/>
        <v>0</v>
      </c>
      <c r="AL314" s="320">
        <f t="shared" si="76"/>
        <v>0</v>
      </c>
      <c r="AM314" s="320">
        <f t="shared" si="77"/>
        <v>0</v>
      </c>
      <c r="AN314" s="320">
        <f t="shared" si="78"/>
        <v>0</v>
      </c>
      <c r="AO314" s="320">
        <f t="shared" si="79"/>
        <v>0</v>
      </c>
      <c r="AS314" s="240">
        <f>IF(Wycena!$D$6=2,(AA314+AB314+AC314+AD314+AE314+AG314+AH314+AI314+AJ314+AK314+AL314+AM314+AN314+AO314),IF(Wycena!$D$6=3,(AA314+AB314+AC314+AD314+AF314+AG314+AH314+AI314+AJ314+AK314+AL314+AM314+AN314+AO314),0))</f>
        <v>0</v>
      </c>
      <c r="AT314" s="240">
        <f t="shared" si="65"/>
        <v>0</v>
      </c>
    </row>
    <row r="315" spans="2:46" ht="15.75" thickBot="1">
      <c r="B315" s="243" t="s">
        <v>230</v>
      </c>
      <c r="C315" s="323" t="s">
        <v>1239</v>
      </c>
      <c r="D315" s="336">
        <f t="shared" si="66"/>
        <v>19.187999999999999</v>
      </c>
      <c r="E315" s="325">
        <v>1</v>
      </c>
      <c r="F315" s="278">
        <v>140</v>
      </c>
      <c r="G315" s="278">
        <v>296</v>
      </c>
      <c r="H315" s="278">
        <v>1</v>
      </c>
      <c r="I315" s="234">
        <f>IF(C315="PEŁNY",VLOOKUP(Wycena!$C$10,Wycena!$AA$2:$AC$60,3,0),IF(C315="SZUFLADA",VLOOKUP(Wycena!$C$10,Wycena!$AA$63:$AC$121,3,0),0))</f>
        <v>0</v>
      </c>
      <c r="J315" s="322" t="s">
        <v>1238</v>
      </c>
      <c r="K315" s="302">
        <f t="shared" si="80"/>
        <v>25.184249999999999</v>
      </c>
      <c r="L315" s="324">
        <v>3</v>
      </c>
      <c r="M315" s="278">
        <v>1260</v>
      </c>
      <c r="N315" s="278">
        <v>296</v>
      </c>
      <c r="O315" s="224">
        <v>1</v>
      </c>
      <c r="P315" s="234">
        <f>IF(J315="PEŁNY",VLOOKUP(Wycena!$C$10,Wycena!$AA$2:$AC$60,3,0),IF(J315="SZUFLADA",VLOOKUP(Wycena!$C$10,Wycena!$AA$63:$AC$121,3,0),0))</f>
        <v>0</v>
      </c>
      <c r="Q315" s="337" t="s">
        <v>1244</v>
      </c>
      <c r="R315" s="276"/>
      <c r="S315" s="331"/>
      <c r="T315" s="224"/>
      <c r="U315" s="224"/>
      <c r="V315" s="224"/>
      <c r="W315" s="234">
        <f>IF(Q315="PEŁNY",VLOOKUP(Wycena!$C$10,Wycena!$AA$2:$AC$60,3,0),IF(Q315="SZUFLADA",VLOOKUP(Wycena!$C$10,Wycena!$AA$63:$AC$121,3,0),0))</f>
        <v>0</v>
      </c>
      <c r="X315" s="239">
        <f>IF(Wycena!$D$6&gt;1,(('Wycena frontów MDF'!D315*'Wycena frontów MDF'!H315)+('Wycena frontów MDF'!K315*'Wycena frontów MDF'!O315)+('Wycena frontów MDF'!R315*'Wycena frontów MDF'!V315)),0)</f>
        <v>44.372249999999994</v>
      </c>
      <c r="Z315" s="230">
        <f t="shared" si="67"/>
        <v>0.41439999999999999</v>
      </c>
      <c r="AA315" s="230">
        <f t="shared" si="68"/>
        <v>0</v>
      </c>
      <c r="AB315" s="230">
        <f t="shared" si="69"/>
        <v>0</v>
      </c>
      <c r="AC315" s="230">
        <f t="shared" si="70"/>
        <v>14.9184</v>
      </c>
      <c r="AD315" s="240">
        <f>IF(Wycena!$C$10="ALASKA z uchwytem",((15*'Wycena frontów MDF'!H315)+(15*'Wycena frontów MDF'!O315)+(15*'Wycena frontów MDF'!V315)),IF(Wycena!$C$10="Kanion z uchwytem",((15*'Wycena frontów MDF'!H315)+(15*'Wycena frontów MDF'!O315)+(15*'Wycena frontów MDF'!V315)),IF(Wycena!$C$10="Sparta z uchwytem",((15*'Wycena frontów MDF'!H315)+(15*'Wycena frontów MDF'!O315)+(15*'Wycena frontów MDF'!V315)),0)))</f>
        <v>0</v>
      </c>
      <c r="AE315" s="241">
        <f>IF(Wycena!$C$10="VEGAS",((50*H315)+(50*O315)+(50*V315)),0)</f>
        <v>0</v>
      </c>
      <c r="AF315" s="230">
        <v>0</v>
      </c>
      <c r="AG315" s="320">
        <f t="shared" si="71"/>
        <v>0</v>
      </c>
      <c r="AH315" s="320">
        <f t="shared" si="72"/>
        <v>0</v>
      </c>
      <c r="AI315" s="320">
        <f t="shared" si="73"/>
        <v>0</v>
      </c>
      <c r="AJ315" s="320">
        <f t="shared" si="74"/>
        <v>0</v>
      </c>
      <c r="AK315" s="320">
        <f t="shared" si="75"/>
        <v>0</v>
      </c>
      <c r="AL315" s="320">
        <f t="shared" si="76"/>
        <v>0</v>
      </c>
      <c r="AM315" s="320">
        <f t="shared" si="77"/>
        <v>0</v>
      </c>
      <c r="AN315" s="320">
        <f t="shared" si="78"/>
        <v>0</v>
      </c>
      <c r="AO315" s="320">
        <f t="shared" si="79"/>
        <v>0</v>
      </c>
      <c r="AS315" s="240">
        <f>IF(Wycena!$D$6=2,(AA315+AB315+AC315+AD315+AE315+AG315+AH315+AI315+AJ315+AK315+AL315+AM315+AN315+AO315),IF(Wycena!$D$6=3,(AA315+AB315+AC315+AD315+AF315+AG315+AH315+AI315+AJ315+AK315+AL315+AM315+AN315+AO315),0))</f>
        <v>0</v>
      </c>
      <c r="AT315" s="240">
        <f t="shared" si="65"/>
        <v>44.372249999999994</v>
      </c>
    </row>
    <row r="316" spans="2:46" ht="15.75" thickBot="1">
      <c r="B316" s="243" t="s">
        <v>231</v>
      </c>
      <c r="C316" s="323" t="s">
        <v>1239</v>
      </c>
      <c r="D316" s="336">
        <f t="shared" si="66"/>
        <v>19.187999999999999</v>
      </c>
      <c r="E316" s="325">
        <v>1</v>
      </c>
      <c r="F316" s="278">
        <v>140</v>
      </c>
      <c r="G316" s="278">
        <v>396</v>
      </c>
      <c r="H316" s="278">
        <v>1</v>
      </c>
      <c r="I316" s="234">
        <f>IF(C316="PEŁNY",VLOOKUP(Wycena!$C$10,Wycena!$AA$2:$AC$60,3,0),IF(C316="SZUFLADA",VLOOKUP(Wycena!$C$10,Wycena!$AA$63:$AC$121,3,0),0))</f>
        <v>0</v>
      </c>
      <c r="J316" s="322" t="s">
        <v>1238</v>
      </c>
      <c r="K316" s="302">
        <f t="shared" si="80"/>
        <v>25.184249999999999</v>
      </c>
      <c r="L316" s="324">
        <v>3</v>
      </c>
      <c r="M316" s="278">
        <v>1260</v>
      </c>
      <c r="N316" s="278">
        <v>396</v>
      </c>
      <c r="O316" s="224">
        <v>1</v>
      </c>
      <c r="P316" s="234">
        <f>IF(J316="PEŁNY",VLOOKUP(Wycena!$C$10,Wycena!$AA$2:$AC$60,3,0),IF(J316="SZUFLADA",VLOOKUP(Wycena!$C$10,Wycena!$AA$63:$AC$121,3,0),0))</f>
        <v>0</v>
      </c>
      <c r="Q316" s="337" t="s">
        <v>1244</v>
      </c>
      <c r="R316" s="276"/>
      <c r="S316" s="331"/>
      <c r="T316" s="224"/>
      <c r="U316" s="224"/>
      <c r="V316" s="224"/>
      <c r="W316" s="234">
        <f>IF(Q316="PEŁNY",VLOOKUP(Wycena!$C$10,Wycena!$AA$2:$AC$60,3,0),IF(Q316="SZUFLADA",VLOOKUP(Wycena!$C$10,Wycena!$AA$63:$AC$121,3,0),0))</f>
        <v>0</v>
      </c>
      <c r="X316" s="239">
        <f>IF(Wycena!$D$6&gt;1,(('Wycena frontów MDF'!D316*'Wycena frontów MDF'!H316)+('Wycena frontów MDF'!K316*'Wycena frontów MDF'!O316)+('Wycena frontów MDF'!R316*'Wycena frontów MDF'!V316)),0)</f>
        <v>44.372249999999994</v>
      </c>
      <c r="Z316" s="230">
        <f t="shared" si="67"/>
        <v>0.5544</v>
      </c>
      <c r="AA316" s="230">
        <f t="shared" si="68"/>
        <v>0</v>
      </c>
      <c r="AB316" s="230">
        <f t="shared" si="69"/>
        <v>0</v>
      </c>
      <c r="AC316" s="230">
        <f t="shared" si="70"/>
        <v>19.958400000000001</v>
      </c>
      <c r="AD316" s="240">
        <f>IF(Wycena!$C$10="ALASKA z uchwytem",((15*'Wycena frontów MDF'!H316)+(15*'Wycena frontów MDF'!O316)+(15*'Wycena frontów MDF'!V316)),IF(Wycena!$C$10="Kanion z uchwytem",((15*'Wycena frontów MDF'!H316)+(15*'Wycena frontów MDF'!O316)+(15*'Wycena frontów MDF'!V316)),IF(Wycena!$C$10="Sparta z uchwytem",((15*'Wycena frontów MDF'!H316)+(15*'Wycena frontów MDF'!O316)+(15*'Wycena frontów MDF'!V316)),0)))</f>
        <v>0</v>
      </c>
      <c r="AE316" s="241">
        <f>IF(Wycena!$C$10="VEGAS",((50*H316)+(50*O316)+(50*V316)),0)</f>
        <v>0</v>
      </c>
      <c r="AF316" s="230">
        <v>0</v>
      </c>
      <c r="AG316" s="320">
        <f t="shared" si="71"/>
        <v>0</v>
      </c>
      <c r="AH316" s="320">
        <f t="shared" si="72"/>
        <v>0</v>
      </c>
      <c r="AI316" s="320">
        <f t="shared" si="73"/>
        <v>0</v>
      </c>
      <c r="AJ316" s="320">
        <f t="shared" si="74"/>
        <v>0</v>
      </c>
      <c r="AK316" s="320">
        <f t="shared" si="75"/>
        <v>0</v>
      </c>
      <c r="AL316" s="320">
        <f t="shared" si="76"/>
        <v>0</v>
      </c>
      <c r="AM316" s="320">
        <f t="shared" si="77"/>
        <v>0</v>
      </c>
      <c r="AN316" s="320">
        <f t="shared" si="78"/>
        <v>0</v>
      </c>
      <c r="AO316" s="320">
        <f t="shared" si="79"/>
        <v>0</v>
      </c>
      <c r="AS316" s="240">
        <f>IF(Wycena!$D$6=2,(AA316+AB316+AC316+AD316+AE316+AG316+AH316+AI316+AJ316+AK316+AL316+AM316+AN316+AO316),IF(Wycena!$D$6=3,(AA316+AB316+AC316+AD316+AF316+AG316+AH316+AI316+AJ316+AK316+AL316+AM316+AN316+AO316),0))</f>
        <v>0</v>
      </c>
      <c r="AT316" s="240">
        <f t="shared" si="65"/>
        <v>44.372249999999994</v>
      </c>
    </row>
    <row r="317" spans="2:46" ht="15.75" thickBot="1">
      <c r="B317" s="243" t="s">
        <v>232</v>
      </c>
      <c r="C317" s="323" t="s">
        <v>1239</v>
      </c>
      <c r="D317" s="336">
        <f t="shared" si="66"/>
        <v>19.187999999999999</v>
      </c>
      <c r="E317" s="325">
        <v>1</v>
      </c>
      <c r="F317" s="278">
        <v>140</v>
      </c>
      <c r="G317" s="278">
        <v>446</v>
      </c>
      <c r="H317" s="278">
        <v>1</v>
      </c>
      <c r="I317" s="234">
        <f>IF(C317="PEŁNY",VLOOKUP(Wycena!$C$10,Wycena!$AA$2:$AC$60,3,0),IF(C317="SZUFLADA",VLOOKUP(Wycena!$C$10,Wycena!$AA$63:$AC$121,3,0),0))</f>
        <v>0</v>
      </c>
      <c r="J317" s="322" t="s">
        <v>1238</v>
      </c>
      <c r="K317" s="302">
        <f t="shared" si="80"/>
        <v>25.184249999999999</v>
      </c>
      <c r="L317" s="324">
        <v>3</v>
      </c>
      <c r="M317" s="278">
        <v>1260</v>
      </c>
      <c r="N317" s="278">
        <v>446</v>
      </c>
      <c r="O317" s="224">
        <v>1</v>
      </c>
      <c r="P317" s="234">
        <f>IF(J317="PEŁNY",VLOOKUP(Wycena!$C$10,Wycena!$AA$2:$AC$60,3,0),IF(J317="SZUFLADA",VLOOKUP(Wycena!$C$10,Wycena!$AA$63:$AC$121,3,0),0))</f>
        <v>0</v>
      </c>
      <c r="Q317" s="337" t="s">
        <v>1244</v>
      </c>
      <c r="R317" s="276"/>
      <c r="S317" s="331"/>
      <c r="T317" s="224"/>
      <c r="U317" s="224"/>
      <c r="V317" s="224"/>
      <c r="W317" s="234">
        <f>IF(Q317="PEŁNY",VLOOKUP(Wycena!$C$10,Wycena!$AA$2:$AC$60,3,0),IF(Q317="SZUFLADA",VLOOKUP(Wycena!$C$10,Wycena!$AA$63:$AC$121,3,0),0))</f>
        <v>0</v>
      </c>
      <c r="X317" s="239">
        <f>IF(Wycena!$D$6&gt;1,(('Wycena frontów MDF'!D317*'Wycena frontów MDF'!H317)+('Wycena frontów MDF'!K317*'Wycena frontów MDF'!O317)+('Wycena frontów MDF'!R317*'Wycena frontów MDF'!V317)),0)</f>
        <v>44.372249999999994</v>
      </c>
      <c r="Z317" s="230">
        <f t="shared" si="67"/>
        <v>0.62440000000000007</v>
      </c>
      <c r="AA317" s="230">
        <f t="shared" si="68"/>
        <v>0</v>
      </c>
      <c r="AB317" s="230">
        <f t="shared" si="69"/>
        <v>0</v>
      </c>
      <c r="AC317" s="230">
        <f t="shared" si="70"/>
        <v>22.478400000000001</v>
      </c>
      <c r="AD317" s="240">
        <f>IF(Wycena!$C$10="ALASKA z uchwytem",((15*'Wycena frontów MDF'!H317)+(15*'Wycena frontów MDF'!O317)+(15*'Wycena frontów MDF'!V317)),IF(Wycena!$C$10="Kanion z uchwytem",((15*'Wycena frontów MDF'!H317)+(15*'Wycena frontów MDF'!O317)+(15*'Wycena frontów MDF'!V317)),IF(Wycena!$C$10="Sparta z uchwytem",((15*'Wycena frontów MDF'!H317)+(15*'Wycena frontów MDF'!O317)+(15*'Wycena frontów MDF'!V317)),0)))</f>
        <v>0</v>
      </c>
      <c r="AE317" s="241">
        <f>IF(Wycena!$C$10="VEGAS",((50*H317)+(50*O317)+(50*V317)),0)</f>
        <v>0</v>
      </c>
      <c r="AF317" s="230">
        <v>0</v>
      </c>
      <c r="AG317" s="320">
        <f t="shared" si="71"/>
        <v>0</v>
      </c>
      <c r="AH317" s="320">
        <f t="shared" si="72"/>
        <v>0</v>
      </c>
      <c r="AI317" s="320">
        <f t="shared" si="73"/>
        <v>0</v>
      </c>
      <c r="AJ317" s="320">
        <f t="shared" si="74"/>
        <v>0</v>
      </c>
      <c r="AK317" s="320">
        <f t="shared" si="75"/>
        <v>0</v>
      </c>
      <c r="AL317" s="320">
        <f t="shared" si="76"/>
        <v>0</v>
      </c>
      <c r="AM317" s="320">
        <f t="shared" si="77"/>
        <v>0</v>
      </c>
      <c r="AN317" s="320">
        <f t="shared" si="78"/>
        <v>0</v>
      </c>
      <c r="AO317" s="320">
        <f t="shared" si="79"/>
        <v>0</v>
      </c>
      <c r="AS317" s="240">
        <f>IF(Wycena!$D$6=2,(AA317+AB317+AC317+AD317+AE317+AG317+AH317+AI317+AJ317+AK317+AL317+AM317+AN317+AO317),IF(Wycena!$D$6=3,(AA317+AB317+AC317+AD317+AF317+AG317+AH317+AI317+AJ317+AK317+AL317+AM317+AN317+AO317),0))</f>
        <v>0</v>
      </c>
      <c r="AT317" s="240">
        <f t="shared" si="65"/>
        <v>44.372249999999994</v>
      </c>
    </row>
    <row r="318" spans="2:46" ht="15.75" thickBot="1">
      <c r="B318" s="243" t="s">
        <v>233</v>
      </c>
      <c r="C318" s="323" t="s">
        <v>1239</v>
      </c>
      <c r="D318" s="336">
        <f t="shared" si="66"/>
        <v>19.187999999999999</v>
      </c>
      <c r="E318" s="325">
        <v>1</v>
      </c>
      <c r="F318" s="278">
        <v>140</v>
      </c>
      <c r="G318" s="278">
        <v>496</v>
      </c>
      <c r="H318" s="278">
        <v>1</v>
      </c>
      <c r="I318" s="234">
        <f>IF(C318="PEŁNY",VLOOKUP(Wycena!$C$10,Wycena!$AA$2:$AC$60,3,0),IF(C318="SZUFLADA",VLOOKUP(Wycena!$C$10,Wycena!$AA$63:$AC$121,3,0),0))</f>
        <v>0</v>
      </c>
      <c r="J318" s="322" t="s">
        <v>1238</v>
      </c>
      <c r="K318" s="302">
        <f t="shared" si="80"/>
        <v>25.184249999999999</v>
      </c>
      <c r="L318" s="324">
        <v>3</v>
      </c>
      <c r="M318" s="278">
        <v>1260</v>
      </c>
      <c r="N318" s="278">
        <v>496</v>
      </c>
      <c r="O318" s="224">
        <v>1</v>
      </c>
      <c r="P318" s="234">
        <f>IF(J318="PEŁNY",VLOOKUP(Wycena!$C$10,Wycena!$AA$2:$AC$60,3,0),IF(J318="SZUFLADA",VLOOKUP(Wycena!$C$10,Wycena!$AA$63:$AC$121,3,0),0))</f>
        <v>0</v>
      </c>
      <c r="Q318" s="337" t="s">
        <v>1244</v>
      </c>
      <c r="R318" s="276"/>
      <c r="S318" s="331"/>
      <c r="T318" s="224"/>
      <c r="U318" s="224"/>
      <c r="V318" s="224"/>
      <c r="W318" s="234">
        <f>IF(Q318="PEŁNY",VLOOKUP(Wycena!$C$10,Wycena!$AA$2:$AC$60,3,0),IF(Q318="SZUFLADA",VLOOKUP(Wycena!$C$10,Wycena!$AA$63:$AC$121,3,0),0))</f>
        <v>0</v>
      </c>
      <c r="X318" s="239">
        <f>IF(Wycena!$D$6&gt;1,(('Wycena frontów MDF'!D318*'Wycena frontów MDF'!H318)+('Wycena frontów MDF'!K318*'Wycena frontów MDF'!O318)+('Wycena frontów MDF'!R318*'Wycena frontów MDF'!V318)),0)</f>
        <v>44.372249999999994</v>
      </c>
      <c r="Z318" s="230">
        <f t="shared" si="67"/>
        <v>0.69439999999999991</v>
      </c>
      <c r="AA318" s="230">
        <f t="shared" si="68"/>
        <v>0</v>
      </c>
      <c r="AB318" s="230">
        <f t="shared" si="69"/>
        <v>0</v>
      </c>
      <c r="AC318" s="230">
        <f t="shared" si="70"/>
        <v>24.998399999999997</v>
      </c>
      <c r="AD318" s="240">
        <f>IF(Wycena!$C$10="ALASKA z uchwytem",((15*'Wycena frontów MDF'!H318)+(15*'Wycena frontów MDF'!O318)+(15*'Wycena frontów MDF'!V318)),IF(Wycena!$C$10="Kanion z uchwytem",((15*'Wycena frontów MDF'!H318)+(15*'Wycena frontów MDF'!O318)+(15*'Wycena frontów MDF'!V318)),IF(Wycena!$C$10="Sparta z uchwytem",((15*'Wycena frontów MDF'!H318)+(15*'Wycena frontów MDF'!O318)+(15*'Wycena frontów MDF'!V318)),0)))</f>
        <v>0</v>
      </c>
      <c r="AE318" s="241">
        <f>IF(Wycena!$C$10="VEGAS",((50*H318)+(50*O318)+(50*V318)),0)</f>
        <v>0</v>
      </c>
      <c r="AF318" s="230">
        <v>0</v>
      </c>
      <c r="AG318" s="320">
        <f t="shared" si="71"/>
        <v>0</v>
      </c>
      <c r="AH318" s="320">
        <f t="shared" si="72"/>
        <v>0</v>
      </c>
      <c r="AI318" s="320">
        <f t="shared" si="73"/>
        <v>0</v>
      </c>
      <c r="AJ318" s="320">
        <f t="shared" si="74"/>
        <v>0</v>
      </c>
      <c r="AK318" s="320">
        <f t="shared" si="75"/>
        <v>0</v>
      </c>
      <c r="AL318" s="320">
        <f t="shared" si="76"/>
        <v>0</v>
      </c>
      <c r="AM318" s="320">
        <f t="shared" si="77"/>
        <v>0</v>
      </c>
      <c r="AN318" s="320">
        <f t="shared" si="78"/>
        <v>0</v>
      </c>
      <c r="AO318" s="320">
        <f t="shared" si="79"/>
        <v>0</v>
      </c>
      <c r="AS318" s="240">
        <f>IF(Wycena!$D$6=2,(AA318+AB318+AC318+AD318+AE318+AG318+AH318+AI318+AJ318+AK318+AL318+AM318+AN318+AO318),IF(Wycena!$D$6=3,(AA318+AB318+AC318+AD318+AF318+AG318+AH318+AI318+AJ318+AK318+AL318+AM318+AN318+AO318),0))</f>
        <v>0</v>
      </c>
      <c r="AT318" s="240">
        <f t="shared" si="65"/>
        <v>44.372249999999994</v>
      </c>
    </row>
    <row r="319" spans="2:46" ht="15.75" thickBot="1">
      <c r="B319" s="243" t="s">
        <v>234</v>
      </c>
      <c r="C319" s="323" t="s">
        <v>1239</v>
      </c>
      <c r="D319" s="336">
        <f t="shared" si="66"/>
        <v>19.187999999999999</v>
      </c>
      <c r="E319" s="325">
        <v>1</v>
      </c>
      <c r="F319" s="278">
        <v>140</v>
      </c>
      <c r="G319" s="279">
        <v>596</v>
      </c>
      <c r="H319" s="279">
        <v>1</v>
      </c>
      <c r="I319" s="234">
        <f>IF(C319="PEŁNY",VLOOKUP(Wycena!$C$10,Wycena!$AA$2:$AC$60,3,0),IF(C319="SZUFLADA",VLOOKUP(Wycena!$C$10,Wycena!$AA$63:$AC$121,3,0),0))</f>
        <v>0</v>
      </c>
      <c r="J319" s="322" t="s">
        <v>1238</v>
      </c>
      <c r="K319" s="302">
        <f t="shared" si="80"/>
        <v>25.184249999999999</v>
      </c>
      <c r="L319" s="324">
        <v>3</v>
      </c>
      <c r="M319" s="279">
        <v>1260</v>
      </c>
      <c r="N319" s="279">
        <v>596</v>
      </c>
      <c r="O319" s="276">
        <v>1</v>
      </c>
      <c r="P319" s="234">
        <f>IF(J319="PEŁNY",VLOOKUP(Wycena!$C$10,Wycena!$AA$2:$AC$60,3,0),IF(J319="SZUFLADA",VLOOKUP(Wycena!$C$10,Wycena!$AA$63:$AC$121,3,0),0))</f>
        <v>0</v>
      </c>
      <c r="Q319" s="337" t="s">
        <v>1244</v>
      </c>
      <c r="R319" s="169"/>
      <c r="S319" s="327"/>
      <c r="T319" s="1"/>
      <c r="U319" s="1"/>
      <c r="V319" s="1"/>
      <c r="W319" s="234">
        <f>IF(Q319="PEŁNY",VLOOKUP(Wycena!$C$10,Wycena!$AA$2:$AC$60,3,0),IF(Q319="SZUFLADA",VLOOKUP(Wycena!$C$10,Wycena!$AA$63:$AC$121,3,0),0))</f>
        <v>0</v>
      </c>
      <c r="X319" s="239">
        <f>IF(Wycena!$D$6&gt;1,(('Wycena frontów MDF'!D319*'Wycena frontów MDF'!H319)+('Wycena frontów MDF'!K319*'Wycena frontów MDF'!O319)+('Wycena frontów MDF'!R319*'Wycena frontów MDF'!V319)),0)</f>
        <v>44.372249999999994</v>
      </c>
      <c r="Z319" s="230">
        <f t="shared" si="67"/>
        <v>0.83439999999999992</v>
      </c>
      <c r="AA319" s="230">
        <f t="shared" si="68"/>
        <v>0</v>
      </c>
      <c r="AB319" s="230">
        <f t="shared" si="69"/>
        <v>0</v>
      </c>
      <c r="AC319" s="230">
        <f t="shared" si="70"/>
        <v>30.038399999999999</v>
      </c>
      <c r="AD319" s="240">
        <f>IF(Wycena!$C$10="ALASKA z uchwytem",((15*'Wycena frontów MDF'!H319)+(15*'Wycena frontów MDF'!O319)+(15*'Wycena frontów MDF'!V319)),IF(Wycena!$C$10="Kanion z uchwytem",((15*'Wycena frontów MDF'!H319)+(15*'Wycena frontów MDF'!O319)+(15*'Wycena frontów MDF'!V319)),IF(Wycena!$C$10="Sparta z uchwytem",((15*'Wycena frontów MDF'!H319)+(15*'Wycena frontów MDF'!O319)+(15*'Wycena frontów MDF'!V319)),0)))</f>
        <v>0</v>
      </c>
      <c r="AE319" s="241">
        <f>IF(Wycena!$C$10="VEGAS",((50*H319)+(50*O319)+(50*V319)),0)</f>
        <v>0</v>
      </c>
      <c r="AF319" s="230">
        <v>0</v>
      </c>
      <c r="AG319" s="320">
        <f t="shared" si="71"/>
        <v>0</v>
      </c>
      <c r="AH319" s="320">
        <f t="shared" si="72"/>
        <v>0</v>
      </c>
      <c r="AI319" s="320">
        <f t="shared" si="73"/>
        <v>0</v>
      </c>
      <c r="AJ319" s="320">
        <f t="shared" si="74"/>
        <v>0</v>
      </c>
      <c r="AK319" s="320">
        <f t="shared" si="75"/>
        <v>0</v>
      </c>
      <c r="AL319" s="320">
        <f t="shared" si="76"/>
        <v>0</v>
      </c>
      <c r="AM319" s="320">
        <f t="shared" si="77"/>
        <v>0</v>
      </c>
      <c r="AN319" s="320">
        <f t="shared" si="78"/>
        <v>0</v>
      </c>
      <c r="AO319" s="320">
        <f t="shared" si="79"/>
        <v>0</v>
      </c>
      <c r="AS319" s="240">
        <f>IF(Wycena!$D$6=2,(AA319+AB319+AC319+AD319+AE319+AG319+AH319+AI319+AJ319+AK319+AL319+AM319+AN319+AO319),IF(Wycena!$D$6=3,(AA319+AB319+AC319+AD319+AF319+AG319+AH319+AI319+AJ319+AK319+AL319+AM319+AN319+AO319),0))</f>
        <v>0</v>
      </c>
      <c r="AT319" s="240">
        <f t="shared" si="65"/>
        <v>44.372249999999994</v>
      </c>
    </row>
    <row r="320" spans="2:46" ht="15.75" thickBot="1">
      <c r="B320" s="269" t="s">
        <v>958</v>
      </c>
      <c r="C320" s="322" t="s">
        <v>1238</v>
      </c>
      <c r="D320" s="302">
        <f t="shared" si="66"/>
        <v>16.7895</v>
      </c>
      <c r="E320" s="324">
        <v>2</v>
      </c>
      <c r="F320" s="279">
        <v>443</v>
      </c>
      <c r="G320" s="279">
        <v>596</v>
      </c>
      <c r="H320" s="279">
        <v>1</v>
      </c>
      <c r="I320" s="234">
        <f>IF(C320="PEŁNY",VLOOKUP(Wycena!$C$10,Wycena!$AA$2:$AC$60,3,0),IF(C320="SZUFLADA",VLOOKUP(Wycena!$C$10,Wycena!$AA$63:$AC$121,3,0),0))</f>
        <v>0</v>
      </c>
      <c r="J320" s="337" t="s">
        <v>1244</v>
      </c>
      <c r="K320" s="169"/>
      <c r="L320" s="327"/>
      <c r="M320" s="1"/>
      <c r="N320" s="1"/>
      <c r="O320" s="1"/>
      <c r="P320" s="234">
        <f>IF(J320="PEŁNY",VLOOKUP(Wycena!$C$10,Wycena!$AA$2:$AC$60,3,0),IF(J320="SZUFLADA",VLOOKUP(Wycena!$C$10,Wycena!$AA$63:$AC$121,3,0),0))</f>
        <v>0</v>
      </c>
      <c r="Q320" s="337" t="s">
        <v>1244</v>
      </c>
      <c r="R320" s="169"/>
      <c r="S320" s="327"/>
      <c r="T320" s="1"/>
      <c r="U320" s="1"/>
      <c r="V320" s="1"/>
      <c r="W320" s="234">
        <f>IF(Q320="PEŁNY",VLOOKUP(Wycena!$C$10,Wycena!$AA$2:$AC$60,3,0),IF(Q320="SZUFLADA",VLOOKUP(Wycena!$C$10,Wycena!$AA$63:$AC$121,3,0),0))</f>
        <v>0</v>
      </c>
      <c r="X320" s="239">
        <f>IF(Wycena!$D$6&gt;1,(('Wycena frontów MDF'!D320*'Wycena frontów MDF'!H320)+('Wycena frontów MDF'!K320*'Wycena frontów MDF'!O320)+('Wycena frontów MDF'!R320*'Wycena frontów MDF'!V320)),0)</f>
        <v>16.7895</v>
      </c>
      <c r="Z320" s="230">
        <f t="shared" si="67"/>
        <v>0.26402799999999998</v>
      </c>
      <c r="AA320" s="230">
        <f t="shared" si="68"/>
        <v>0</v>
      </c>
      <c r="AB320" s="230">
        <f t="shared" si="69"/>
        <v>0</v>
      </c>
      <c r="AC320" s="230">
        <f t="shared" si="70"/>
        <v>0</v>
      </c>
      <c r="AD320" s="240">
        <f>IF(Wycena!$C$10="ALASKA z uchwytem",((15*'Wycena frontów MDF'!H320)+(15*'Wycena frontów MDF'!O320)+(15*'Wycena frontów MDF'!V320)),IF(Wycena!$C$10="Kanion z uchwytem",((15*'Wycena frontów MDF'!H320)+(15*'Wycena frontów MDF'!O320)+(15*'Wycena frontów MDF'!V320)),IF(Wycena!$C$10="Sparta z uchwytem",((15*'Wycena frontów MDF'!H320)+(15*'Wycena frontów MDF'!O320)+(15*'Wycena frontów MDF'!V320)),0)))</f>
        <v>0</v>
      </c>
      <c r="AE320" s="241">
        <f>IF(Wycena!$C$10="VEGAS",((50*H320)+(50*O320)+(50*V320)),0)</f>
        <v>0</v>
      </c>
      <c r="AF320" s="230">
        <v>0</v>
      </c>
      <c r="AG320" s="320">
        <f t="shared" si="71"/>
        <v>0</v>
      </c>
      <c r="AH320" s="320">
        <f t="shared" si="72"/>
        <v>0</v>
      </c>
      <c r="AI320" s="320">
        <f t="shared" si="73"/>
        <v>0</v>
      </c>
      <c r="AJ320" s="320">
        <f t="shared" si="74"/>
        <v>0</v>
      </c>
      <c r="AK320" s="320">
        <f t="shared" si="75"/>
        <v>0</v>
      </c>
      <c r="AL320" s="320">
        <f t="shared" si="76"/>
        <v>0</v>
      </c>
      <c r="AM320" s="320">
        <f t="shared" si="77"/>
        <v>0</v>
      </c>
      <c r="AN320" s="320">
        <f t="shared" si="78"/>
        <v>0</v>
      </c>
      <c r="AO320" s="320">
        <f t="shared" si="79"/>
        <v>0</v>
      </c>
      <c r="AS320" s="240">
        <f>IF(Wycena!$D$6=2,(AA320+AB320+AC320+AD320+AE320+AG320+AH320+AI320+AJ320+AK320+AL320+AM320+AN320+AO320),IF(Wycena!$D$6=3,(AA320+AB320+AC320+AD320+AF320+AG320+AH320+AI320+AJ320+AK320+AL320+AM320+AN320+AO320),0))</f>
        <v>0</v>
      </c>
      <c r="AT320" s="240">
        <f t="shared" si="65"/>
        <v>16.7895</v>
      </c>
    </row>
    <row r="321" spans="2:46" ht="15.75" thickBot="1">
      <c r="B321" s="264" t="s">
        <v>959</v>
      </c>
      <c r="C321" s="323" t="s">
        <v>1239</v>
      </c>
      <c r="D321" s="336">
        <f t="shared" si="66"/>
        <v>19.187999999999999</v>
      </c>
      <c r="E321" s="325">
        <v>1</v>
      </c>
      <c r="F321" s="279">
        <v>443</v>
      </c>
      <c r="G321" s="279">
        <v>596</v>
      </c>
      <c r="H321" s="279">
        <v>1</v>
      </c>
      <c r="I321" s="234">
        <f>IF(C321="PEŁNY",VLOOKUP(Wycena!$C$10,Wycena!$AA$2:$AC$60,3,0),IF(C321="SZUFLADA",VLOOKUP(Wycena!$C$10,Wycena!$AA$63:$AC$121,3,0),0))</f>
        <v>0</v>
      </c>
      <c r="J321" s="337" t="s">
        <v>1244</v>
      </c>
      <c r="K321" s="169"/>
      <c r="L321" s="327"/>
      <c r="M321" s="1"/>
      <c r="N321" s="1"/>
      <c r="O321" s="1"/>
      <c r="P321" s="234">
        <f>IF(J321="PEŁNY",VLOOKUP(Wycena!$C$10,Wycena!$AA$2:$AC$60,3,0),IF(J321="SZUFLADA",VLOOKUP(Wycena!$C$10,Wycena!$AA$63:$AC$121,3,0),0))</f>
        <v>0</v>
      </c>
      <c r="Q321" s="337" t="s">
        <v>1244</v>
      </c>
      <c r="R321" s="169"/>
      <c r="S321" s="327"/>
      <c r="T321" s="1"/>
      <c r="U321" s="1"/>
      <c r="V321" s="1"/>
      <c r="W321" s="234">
        <f>IF(Q321="PEŁNY",VLOOKUP(Wycena!$C$10,Wycena!$AA$2:$AC$60,3,0),IF(Q321="SZUFLADA",VLOOKUP(Wycena!$C$10,Wycena!$AA$63:$AC$121,3,0),0))</f>
        <v>0</v>
      </c>
      <c r="X321" s="239">
        <f>IF(Wycena!$D$6&gt;1,(('Wycena frontów MDF'!D321*'Wycena frontów MDF'!H321)+('Wycena frontów MDF'!K321*'Wycena frontów MDF'!O321)+('Wycena frontów MDF'!R321*'Wycena frontów MDF'!V321)),0)</f>
        <v>19.187999999999999</v>
      </c>
      <c r="Z321" s="230">
        <f t="shared" si="67"/>
        <v>0.26402799999999998</v>
      </c>
      <c r="AA321" s="230">
        <f t="shared" si="68"/>
        <v>0</v>
      </c>
      <c r="AB321" s="230">
        <f t="shared" si="69"/>
        <v>0</v>
      </c>
      <c r="AC321" s="230">
        <f t="shared" si="70"/>
        <v>0</v>
      </c>
      <c r="AD321" s="240">
        <f>IF(Wycena!$C$10="ALASKA z uchwytem",((15*'Wycena frontów MDF'!H321)+(15*'Wycena frontów MDF'!O321)+(15*'Wycena frontów MDF'!V321)),IF(Wycena!$C$10="Kanion z uchwytem",((15*'Wycena frontów MDF'!H321)+(15*'Wycena frontów MDF'!O321)+(15*'Wycena frontów MDF'!V321)),IF(Wycena!$C$10="Sparta z uchwytem",((15*'Wycena frontów MDF'!H321)+(15*'Wycena frontów MDF'!O321)+(15*'Wycena frontów MDF'!V321)),0)))</f>
        <v>0</v>
      </c>
      <c r="AE321" s="241">
        <f>IF(Wycena!$C$10="VEGAS",((50*H321)+(50*O321)+(50*V321)),0)</f>
        <v>0</v>
      </c>
      <c r="AF321" s="230">
        <v>0</v>
      </c>
      <c r="AG321" s="320">
        <f t="shared" si="71"/>
        <v>0</v>
      </c>
      <c r="AH321" s="320">
        <f t="shared" si="72"/>
        <v>0</v>
      </c>
      <c r="AI321" s="320">
        <f t="shared" si="73"/>
        <v>0</v>
      </c>
      <c r="AJ321" s="320">
        <f t="shared" si="74"/>
        <v>0</v>
      </c>
      <c r="AK321" s="320">
        <f t="shared" si="75"/>
        <v>0</v>
      </c>
      <c r="AL321" s="320">
        <f t="shared" si="76"/>
        <v>0</v>
      </c>
      <c r="AM321" s="320">
        <f t="shared" si="77"/>
        <v>0</v>
      </c>
      <c r="AN321" s="320">
        <f t="shared" si="78"/>
        <v>0</v>
      </c>
      <c r="AO321" s="320">
        <f t="shared" si="79"/>
        <v>0</v>
      </c>
      <c r="AS321" s="240">
        <f>IF(Wycena!$D$6=2,(AA321+AB321+AC321+AD321+AE321+AG321+AH321+AI321+AJ321+AK321+AL321+AM321+AN321+AO321),IF(Wycena!$D$6=3,(AA321+AB321+AC321+AD321+AF321+AG321+AH321+AI321+AJ321+AK321+AL321+AM321+AN321+AO321),0))</f>
        <v>0</v>
      </c>
      <c r="AT321" s="240">
        <f t="shared" si="65"/>
        <v>19.187999999999999</v>
      </c>
    </row>
    <row r="322" spans="2:46" ht="15.75" thickBot="1">
      <c r="B322" s="264" t="s">
        <v>960</v>
      </c>
      <c r="C322" s="322" t="s">
        <v>1238</v>
      </c>
      <c r="D322" s="302">
        <f t="shared" si="66"/>
        <v>16.7895</v>
      </c>
      <c r="E322" s="324">
        <v>2</v>
      </c>
      <c r="F322" s="279">
        <v>455</v>
      </c>
      <c r="G322" s="279">
        <v>296</v>
      </c>
      <c r="H322" s="279">
        <v>2</v>
      </c>
      <c r="I322" s="234">
        <f>IF(C322="PEŁNY",VLOOKUP(Wycena!$C$10,Wycena!$AA$2:$AC$60,3,0),IF(C322="SZUFLADA",VLOOKUP(Wycena!$C$10,Wycena!$AA$63:$AC$121,3,0),0))</f>
        <v>0</v>
      </c>
      <c r="J322" s="337" t="s">
        <v>1244</v>
      </c>
      <c r="K322" s="169"/>
      <c r="L322" s="327"/>
      <c r="M322" s="169"/>
      <c r="N322" s="169"/>
      <c r="O322" s="169"/>
      <c r="P322" s="234">
        <f>IF(J322="PEŁNY",VLOOKUP(Wycena!$C$10,Wycena!$AA$2:$AC$60,3,0),IF(J322="SZUFLADA",VLOOKUP(Wycena!$C$10,Wycena!$AA$63:$AC$121,3,0),0))</f>
        <v>0</v>
      </c>
      <c r="Q322" s="337" t="s">
        <v>1244</v>
      </c>
      <c r="R322" s="169"/>
      <c r="S322" s="327"/>
      <c r="T322" s="169"/>
      <c r="U322" s="169"/>
      <c r="V322" s="169"/>
      <c r="W322" s="234">
        <f>IF(Q322="PEŁNY",VLOOKUP(Wycena!$C$10,Wycena!$AA$2:$AC$60,3,0),IF(Q322="SZUFLADA",VLOOKUP(Wycena!$C$10,Wycena!$AA$63:$AC$121,3,0),0))</f>
        <v>0</v>
      </c>
      <c r="X322" s="239">
        <f>IF(Wycena!$D$6&gt;1,(('Wycena frontów MDF'!D322*'Wycena frontów MDF'!H322)+('Wycena frontów MDF'!K322*'Wycena frontów MDF'!O322)+('Wycena frontów MDF'!R322*'Wycena frontów MDF'!V322)),0)</f>
        <v>33.579000000000001</v>
      </c>
      <c r="Z322" s="230">
        <f t="shared" si="67"/>
        <v>0.26935999999999999</v>
      </c>
      <c r="AA322" s="230">
        <f t="shared" si="68"/>
        <v>0</v>
      </c>
      <c r="AB322" s="230">
        <f t="shared" si="69"/>
        <v>0</v>
      </c>
      <c r="AC322" s="230">
        <f t="shared" si="70"/>
        <v>0</v>
      </c>
      <c r="AD322" s="240">
        <f>IF(Wycena!$C$10="ALASKA z uchwytem",((15*'Wycena frontów MDF'!H322)+(15*'Wycena frontów MDF'!O322)+(15*'Wycena frontów MDF'!V322)),IF(Wycena!$C$10="Kanion z uchwytem",((15*'Wycena frontów MDF'!H322)+(15*'Wycena frontów MDF'!O322)+(15*'Wycena frontów MDF'!V322)),IF(Wycena!$C$10="Sparta z uchwytem",((15*'Wycena frontów MDF'!H322)+(15*'Wycena frontów MDF'!O322)+(15*'Wycena frontów MDF'!V322)),0)))</f>
        <v>0</v>
      </c>
      <c r="AE322" s="241">
        <f>IF(Wycena!$C$10="VEGAS",((50*H322)+(50*O322)+(50*V322)),0)</f>
        <v>0</v>
      </c>
      <c r="AF322" s="230">
        <v>0</v>
      </c>
      <c r="AG322" s="320">
        <f t="shared" si="71"/>
        <v>0</v>
      </c>
      <c r="AH322" s="320">
        <f t="shared" si="72"/>
        <v>0</v>
      </c>
      <c r="AI322" s="320">
        <f t="shared" si="73"/>
        <v>0</v>
      </c>
      <c r="AJ322" s="320">
        <f t="shared" si="74"/>
        <v>0</v>
      </c>
      <c r="AK322" s="320">
        <f t="shared" si="75"/>
        <v>0</v>
      </c>
      <c r="AL322" s="320">
        <f t="shared" si="76"/>
        <v>0</v>
      </c>
      <c r="AM322" s="320">
        <f t="shared" si="77"/>
        <v>0</v>
      </c>
      <c r="AN322" s="320">
        <f t="shared" si="78"/>
        <v>0</v>
      </c>
      <c r="AO322" s="320">
        <f t="shared" si="79"/>
        <v>0</v>
      </c>
      <c r="AS322" s="240">
        <f>IF(Wycena!$D$6=2,(AA322+AB322+AC322+AD322+AE322+AG322+AH322+AI322+AJ322+AK322+AL322+AM322+AN322+AO322),IF(Wycena!$D$6=3,(AA322+AB322+AC322+AD322+AF322+AG322+AH322+AI322+AJ322+AK322+AL322+AM322+AN322+AO322),0))</f>
        <v>0</v>
      </c>
      <c r="AT322" s="240">
        <f t="shared" si="65"/>
        <v>33.579000000000001</v>
      </c>
    </row>
    <row r="323" spans="2:46" ht="15.75" thickBot="1">
      <c r="B323" s="243" t="s">
        <v>961</v>
      </c>
      <c r="C323" s="323" t="s">
        <v>1239</v>
      </c>
      <c r="D323" s="336">
        <f t="shared" si="66"/>
        <v>19.187999999999999</v>
      </c>
      <c r="E323" s="325">
        <v>1</v>
      </c>
      <c r="F323" s="224">
        <v>455</v>
      </c>
      <c r="G323" s="224">
        <v>596</v>
      </c>
      <c r="H323" s="224">
        <v>1</v>
      </c>
      <c r="I323" s="234">
        <f>IF(C323="PEŁNY",VLOOKUP(Wycena!$C$10,Wycena!$AA$2:$AC$60,3,0),IF(C323="SZUFLADA",VLOOKUP(Wycena!$C$10,Wycena!$AA$63:$AC$121,3,0),0))</f>
        <v>0</v>
      </c>
      <c r="J323" s="337" t="s">
        <v>1244</v>
      </c>
      <c r="K323" s="273"/>
      <c r="L323" s="327"/>
      <c r="M323" s="276"/>
      <c r="N323" s="276"/>
      <c r="O323" s="276"/>
      <c r="P323" s="234">
        <f>IF(J323="PEŁNY",VLOOKUP(Wycena!$C$10,Wycena!$AA$2:$AC$60,3,0),IF(J323="SZUFLADA",VLOOKUP(Wycena!$C$10,Wycena!$AA$63:$AC$121,3,0),0))</f>
        <v>0</v>
      </c>
      <c r="Q323" s="337" t="s">
        <v>1244</v>
      </c>
      <c r="R323" s="276"/>
      <c r="S323" s="331"/>
      <c r="T323" s="276"/>
      <c r="U323" s="276"/>
      <c r="V323" s="276"/>
      <c r="W323" s="234">
        <f>IF(Q323="PEŁNY",VLOOKUP(Wycena!$C$10,Wycena!$AA$2:$AC$60,3,0),IF(Q323="SZUFLADA",VLOOKUP(Wycena!$C$10,Wycena!$AA$63:$AC$121,3,0),0))</f>
        <v>0</v>
      </c>
      <c r="X323" s="239">
        <f>IF(Wycena!$D$6&gt;1,(('Wycena frontów MDF'!D323*'Wycena frontów MDF'!H323)+('Wycena frontów MDF'!K323*'Wycena frontów MDF'!O323)+('Wycena frontów MDF'!R323*'Wycena frontów MDF'!V323)),0)</f>
        <v>19.187999999999999</v>
      </c>
      <c r="Z323" s="230">
        <f t="shared" si="67"/>
        <v>0.27117999999999998</v>
      </c>
      <c r="AA323" s="230">
        <f t="shared" si="68"/>
        <v>0</v>
      </c>
      <c r="AB323" s="230">
        <f t="shared" si="69"/>
        <v>0</v>
      </c>
      <c r="AC323" s="230">
        <f t="shared" si="70"/>
        <v>0</v>
      </c>
      <c r="AD323" s="240">
        <f>IF(Wycena!$C$10="ALASKA z uchwytem",((15*'Wycena frontów MDF'!H323)+(15*'Wycena frontów MDF'!O323)+(15*'Wycena frontów MDF'!V323)),IF(Wycena!$C$10="Kanion z uchwytem",((15*'Wycena frontów MDF'!H323)+(15*'Wycena frontów MDF'!O323)+(15*'Wycena frontów MDF'!V323)),IF(Wycena!$C$10="Sparta z uchwytem",((15*'Wycena frontów MDF'!H323)+(15*'Wycena frontów MDF'!O323)+(15*'Wycena frontów MDF'!V323)),0)))</f>
        <v>0</v>
      </c>
      <c r="AE323" s="241">
        <f>IF(Wycena!$C$10="VEGAS",((50*H323)+(50*O323)+(50*V323)),0)</f>
        <v>0</v>
      </c>
      <c r="AF323" s="230">
        <v>0</v>
      </c>
      <c r="AG323" s="320">
        <f t="shared" si="71"/>
        <v>0</v>
      </c>
      <c r="AH323" s="320">
        <f t="shared" si="72"/>
        <v>0</v>
      </c>
      <c r="AI323" s="320">
        <f t="shared" si="73"/>
        <v>0</v>
      </c>
      <c r="AJ323" s="320">
        <f t="shared" si="74"/>
        <v>0</v>
      </c>
      <c r="AK323" s="320">
        <f t="shared" si="75"/>
        <v>0</v>
      </c>
      <c r="AL323" s="320">
        <f t="shared" si="76"/>
        <v>0</v>
      </c>
      <c r="AM323" s="320">
        <f t="shared" si="77"/>
        <v>0</v>
      </c>
      <c r="AN323" s="320">
        <f t="shared" si="78"/>
        <v>0</v>
      </c>
      <c r="AO323" s="320">
        <f t="shared" si="79"/>
        <v>0</v>
      </c>
      <c r="AS323" s="240">
        <f>IF(Wycena!$D$6=2,(AA323+AB323+AC323+AD323+AE323+AG323+AH323+AI323+AJ323+AK323+AL323+AM323+AN323+AO323),IF(Wycena!$D$6=3,(AA323+AB323+AC323+AD323+AF323+AG323+AH323+AI323+AJ323+AK323+AL323+AM323+AN323+AO323),0))</f>
        <v>0</v>
      </c>
      <c r="AT323" s="240">
        <f t="shared" si="65"/>
        <v>19.187999999999999</v>
      </c>
    </row>
  </sheetData>
  <mergeCells count="6">
    <mergeCell ref="E2:F2"/>
    <mergeCell ref="H2:J2"/>
    <mergeCell ref="AE1:AE3"/>
    <mergeCell ref="AG1:AI1"/>
    <mergeCell ref="AG2:AI2"/>
    <mergeCell ref="AG3:AI3"/>
  </mergeCells>
  <conditionalFormatting sqref="AG5:AG323">
    <cfRule type="expression" dxfId="20" priority="21">
      <formula>$F$5:$G$5&lt;200</formula>
    </cfRule>
  </conditionalFormatting>
  <conditionalFormatting sqref="AJ5:AJ323">
    <cfRule type="expression" dxfId="19" priority="20">
      <formula>$F$5:$G$5&lt;200</formula>
    </cfRule>
  </conditionalFormatting>
  <conditionalFormatting sqref="AJ5:AJ323">
    <cfRule type="expression" dxfId="18" priority="19">
      <formula>$F$5:$G$5&lt;200</formula>
    </cfRule>
  </conditionalFormatting>
  <conditionalFormatting sqref="AH5:AH323">
    <cfRule type="expression" dxfId="17" priority="18">
      <formula>$F$5:$G$5&lt;200</formula>
    </cfRule>
  </conditionalFormatting>
  <conditionalFormatting sqref="AK5:AK323">
    <cfRule type="expression" dxfId="16" priority="17">
      <formula>$F$5:$G$5&lt;200</formula>
    </cfRule>
  </conditionalFormatting>
  <conditionalFormatting sqref="AK5:AK323">
    <cfRule type="expression" dxfId="15" priority="16">
      <formula>$F$5:$G$5&lt;200</formula>
    </cfRule>
  </conditionalFormatting>
  <conditionalFormatting sqref="AI5:AI323">
    <cfRule type="expression" dxfId="14" priority="15">
      <formula>$F$5:$G$5&lt;200</formula>
    </cfRule>
  </conditionalFormatting>
  <conditionalFormatting sqref="AL5:AL323">
    <cfRule type="expression" dxfId="13" priority="14">
      <formula>$F$5:$G$5&lt;200</formula>
    </cfRule>
  </conditionalFormatting>
  <conditionalFormatting sqref="AL5:AL323">
    <cfRule type="expression" dxfId="12" priority="13">
      <formula>$F$5:$G$5&lt;200</formula>
    </cfRule>
  </conditionalFormatting>
  <conditionalFormatting sqref="AM5:AM323">
    <cfRule type="expression" dxfId="11" priority="12">
      <formula>$F$5:$G$5&lt;200</formula>
    </cfRule>
  </conditionalFormatting>
  <conditionalFormatting sqref="AM5:AM323">
    <cfRule type="expression" dxfId="10" priority="11">
      <formula>$F$5:$G$5&lt;200</formula>
    </cfRule>
  </conditionalFormatting>
  <conditionalFormatting sqref="AN5:AN323">
    <cfRule type="expression" dxfId="9" priority="10">
      <formula>$F$5:$G$5&lt;200</formula>
    </cfRule>
  </conditionalFormatting>
  <conditionalFormatting sqref="AN5:AN323">
    <cfRule type="expression" dxfId="8" priority="9">
      <formula>$F$5:$G$5&lt;200</formula>
    </cfRule>
  </conditionalFormatting>
  <conditionalFormatting sqref="AO5:AO323">
    <cfRule type="expression" dxfId="7" priority="8">
      <formula>$F$5:$G$5&lt;200</formula>
    </cfRule>
  </conditionalFormatting>
  <conditionalFormatting sqref="AO5:AO323">
    <cfRule type="expression" dxfId="6" priority="7">
      <formula>$F$5:$G$5&lt;200</formula>
    </cfRule>
  </conditionalFormatting>
  <conditionalFormatting sqref="AM5:AM323">
    <cfRule type="expression" dxfId="5" priority="6">
      <formula>$F$5:$G$5&lt;200</formula>
    </cfRule>
  </conditionalFormatting>
  <conditionalFormatting sqref="AM5:AM323">
    <cfRule type="expression" dxfId="4" priority="5">
      <formula>$F$5:$G$5&lt;200</formula>
    </cfRule>
  </conditionalFormatting>
  <conditionalFormatting sqref="AN5:AN323">
    <cfRule type="expression" dxfId="3" priority="4">
      <formula>$F$5:$G$5&lt;200</formula>
    </cfRule>
  </conditionalFormatting>
  <conditionalFormatting sqref="AN5:AN323">
    <cfRule type="expression" dxfId="2" priority="3">
      <formula>$F$5:$G$5&lt;200</formula>
    </cfRule>
  </conditionalFormatting>
  <conditionalFormatting sqref="AO5:AO323">
    <cfRule type="expression" dxfId="1" priority="2">
      <formula>$F$5:$G$5&lt;200</formula>
    </cfRule>
  </conditionalFormatting>
  <conditionalFormatting sqref="AO5:AO323">
    <cfRule type="expression" dxfId="0" priority="1">
      <formula>$F$5:$G$5&lt;200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G411"/>
  <sheetViews>
    <sheetView topLeftCell="A318" zoomScale="70" zoomScaleNormal="70" workbookViewId="0">
      <selection activeCell="D327" sqref="D327"/>
    </sheetView>
  </sheetViews>
  <sheetFormatPr defaultRowHeight="14.25"/>
  <cols>
    <col min="1" max="1" width="21.125" customWidth="1"/>
    <col min="2" max="2" width="37.125" bestFit="1" customWidth="1"/>
    <col min="3" max="3" width="24.875" customWidth="1"/>
    <col min="4" max="4" width="18.5" customWidth="1"/>
    <col min="5" max="5" width="11.75" bestFit="1" customWidth="1"/>
    <col min="6" max="6" width="11.75" customWidth="1"/>
    <col min="7" max="7" width="19.375" bestFit="1" customWidth="1"/>
    <col min="8" max="29" width="9" customWidth="1"/>
  </cols>
  <sheetData>
    <row r="6" spans="1:7" ht="15" thickBot="1"/>
    <row r="7" spans="1:7" ht="15.75" customHeight="1">
      <c r="A7" s="482" t="s">
        <v>1582</v>
      </c>
      <c r="B7" s="482" t="s">
        <v>237</v>
      </c>
      <c r="C7" s="479" t="s">
        <v>235</v>
      </c>
      <c r="D7" s="479" t="s">
        <v>1583</v>
      </c>
      <c r="E7" s="479" t="s">
        <v>1584</v>
      </c>
      <c r="F7" s="479" t="s">
        <v>1585</v>
      </c>
    </row>
    <row r="8" spans="1:7" ht="29.25" customHeight="1" thickBot="1">
      <c r="A8" s="483"/>
      <c r="B8" s="483"/>
      <c r="C8" s="480"/>
      <c r="D8" s="480"/>
      <c r="E8" s="480"/>
      <c r="F8" s="480"/>
    </row>
    <row r="9" spans="1:7" ht="20.100000000000001" customHeight="1">
      <c r="A9" s="654"/>
      <c r="B9" s="440"/>
      <c r="C9" s="19" t="s">
        <v>0</v>
      </c>
      <c r="D9" s="372">
        <v>14.730049000000003</v>
      </c>
      <c r="E9" s="1">
        <f>'[1]Wycena frontów MDF'!Z5*15</f>
        <v>3.1657199999999999</v>
      </c>
      <c r="F9" s="372">
        <f>D9+E9</f>
        <v>17.895769000000001</v>
      </c>
      <c r="G9" s="373" t="s">
        <v>0</v>
      </c>
    </row>
    <row r="10" spans="1:7" ht="20.100000000000001" customHeight="1">
      <c r="A10" s="655"/>
      <c r="B10" s="442"/>
      <c r="C10" s="2" t="s">
        <v>1</v>
      </c>
      <c r="D10" s="372">
        <v>16.459748999999999</v>
      </c>
      <c r="E10" s="1">
        <f>'[1]Wycena frontów MDF'!Z6*15</f>
        <v>4.23522</v>
      </c>
      <c r="F10" s="372">
        <f t="shared" ref="F10:F73" si="0">D10+E10</f>
        <v>20.694969</v>
      </c>
      <c r="G10" s="373" t="s">
        <v>1</v>
      </c>
    </row>
    <row r="11" spans="1:7" ht="20.100000000000001" customHeight="1">
      <c r="A11" s="655"/>
      <c r="B11" s="442"/>
      <c r="C11" s="2" t="s">
        <v>2</v>
      </c>
      <c r="D11" s="372">
        <v>17.324598999999999</v>
      </c>
      <c r="E11" s="1">
        <f>'[1]Wycena frontów MDF'!Z7*15</f>
        <v>4.7699699999999998</v>
      </c>
      <c r="F11" s="372">
        <f t="shared" si="0"/>
        <v>22.094569</v>
      </c>
      <c r="G11" s="373" t="s">
        <v>2</v>
      </c>
    </row>
    <row r="12" spans="1:7" ht="20.100000000000001" customHeight="1">
      <c r="A12" s="655"/>
      <c r="B12" s="442"/>
      <c r="C12" s="2" t="s">
        <v>3</v>
      </c>
      <c r="D12" s="372">
        <v>18.189449000000003</v>
      </c>
      <c r="E12" s="1">
        <f>'[1]Wycena frontów MDF'!Z8*15</f>
        <v>5.3047199999999997</v>
      </c>
      <c r="F12" s="372">
        <f t="shared" si="0"/>
        <v>23.494169000000003</v>
      </c>
      <c r="G12" s="373" t="s">
        <v>3</v>
      </c>
    </row>
    <row r="13" spans="1:7" ht="20.100000000000001" customHeight="1" thickBot="1">
      <c r="A13" s="656"/>
      <c r="B13" s="441"/>
      <c r="C13" s="21" t="s">
        <v>4</v>
      </c>
      <c r="D13" s="372">
        <v>19.919149000000001</v>
      </c>
      <c r="E13" s="1">
        <f>'[1]Wycena frontów MDF'!Z9*15</f>
        <v>6.3742199999999993</v>
      </c>
      <c r="F13" s="372">
        <f t="shared" si="0"/>
        <v>26.293368999999998</v>
      </c>
      <c r="G13" s="373" t="s">
        <v>4</v>
      </c>
    </row>
    <row r="14" spans="1:7" ht="20.100000000000001" customHeight="1">
      <c r="A14" s="654"/>
      <c r="B14" s="440"/>
      <c r="C14" s="19" t="s">
        <v>5</v>
      </c>
      <c r="D14" s="372">
        <v>20.132749</v>
      </c>
      <c r="E14" s="1">
        <f>'[1]Wycena frontów MDF'!Z10*15</f>
        <v>6.3314399999999997</v>
      </c>
      <c r="F14" s="372">
        <f t="shared" si="0"/>
        <v>26.464189000000001</v>
      </c>
      <c r="G14" s="373" t="s">
        <v>5</v>
      </c>
    </row>
    <row r="15" spans="1:7" ht="20.100000000000001" customHeight="1">
      <c r="A15" s="655"/>
      <c r="B15" s="442"/>
      <c r="C15" s="2" t="s">
        <v>6</v>
      </c>
      <c r="D15" s="372">
        <v>21.862449000000002</v>
      </c>
      <c r="E15" s="1">
        <f>'[1]Wycena frontów MDF'!Z11*15</f>
        <v>7.4009399999999994</v>
      </c>
      <c r="F15" s="372">
        <f t="shared" si="0"/>
        <v>29.263389</v>
      </c>
      <c r="G15" s="373" t="s">
        <v>6</v>
      </c>
    </row>
    <row r="16" spans="1:7" ht="20.100000000000001" customHeight="1">
      <c r="A16" s="655"/>
      <c r="B16" s="442"/>
      <c r="C16" s="2" t="s">
        <v>7</v>
      </c>
      <c r="D16" s="372">
        <v>23.592149000000003</v>
      </c>
      <c r="E16" s="1">
        <f>'[1]Wycena frontów MDF'!Z12*15</f>
        <v>8.47044</v>
      </c>
      <c r="F16" s="372">
        <f t="shared" si="0"/>
        <v>32.062589000000003</v>
      </c>
      <c r="G16" s="373" t="s">
        <v>7</v>
      </c>
    </row>
    <row r="17" spans="1:7" ht="20.100000000000001" customHeight="1">
      <c r="A17" s="655"/>
      <c r="B17" s="442"/>
      <c r="C17" s="2" t="s">
        <v>8</v>
      </c>
      <c r="D17" s="372">
        <v>25.321849000000004</v>
      </c>
      <c r="E17" s="1">
        <f>'[1]Wycena frontów MDF'!Z13*15</f>
        <v>9.5399399999999996</v>
      </c>
      <c r="F17" s="372">
        <f t="shared" si="0"/>
        <v>34.861789000000002</v>
      </c>
      <c r="G17" s="373" t="s">
        <v>8</v>
      </c>
    </row>
    <row r="18" spans="1:7" ht="20.100000000000001" customHeight="1" thickBot="1">
      <c r="A18" s="656"/>
      <c r="B18" s="441"/>
      <c r="C18" s="21" t="s">
        <v>9</v>
      </c>
      <c r="D18" s="372">
        <v>27.051549000000001</v>
      </c>
      <c r="E18" s="1">
        <f>'[1]Wycena frontów MDF'!Z14*15</f>
        <v>10.609439999999999</v>
      </c>
      <c r="F18" s="372">
        <f t="shared" si="0"/>
        <v>37.660989000000001</v>
      </c>
      <c r="G18" s="373" t="s">
        <v>9</v>
      </c>
    </row>
    <row r="19" spans="1:7" ht="20.100000000000001" customHeight="1">
      <c r="A19" s="654"/>
      <c r="B19" s="440"/>
      <c r="C19" s="19" t="s">
        <v>10</v>
      </c>
      <c r="D19" s="372">
        <v>24.197583400000003</v>
      </c>
      <c r="E19" s="1">
        <f>'[1]Wycena frontów MDF'!Z15*15</f>
        <v>8.47044</v>
      </c>
      <c r="F19" s="372">
        <f t="shared" si="0"/>
        <v>32.668023400000003</v>
      </c>
      <c r="G19" s="373" t="s">
        <v>10</v>
      </c>
    </row>
    <row r="20" spans="1:7" ht="20.100000000000001" customHeight="1">
      <c r="A20" s="655"/>
      <c r="B20" s="442"/>
      <c r="C20" s="2" t="s">
        <v>11</v>
      </c>
      <c r="D20" s="372">
        <v>25.927283400000004</v>
      </c>
      <c r="E20" s="1">
        <f>'[1]Wycena frontów MDF'!Z16*15</f>
        <v>9.5399399999999996</v>
      </c>
      <c r="F20" s="372">
        <f t="shared" si="0"/>
        <v>35.467223400000002</v>
      </c>
      <c r="G20" s="373" t="s">
        <v>11</v>
      </c>
    </row>
    <row r="21" spans="1:7" ht="20.100000000000001" customHeight="1">
      <c r="A21" s="655"/>
      <c r="B21" s="442"/>
      <c r="C21" s="2" t="s">
        <v>12</v>
      </c>
      <c r="D21" s="372">
        <v>27.656983400000005</v>
      </c>
      <c r="E21" s="1">
        <f>'[1]Wycena frontów MDF'!Z17*15</f>
        <v>10.609439999999999</v>
      </c>
      <c r="F21" s="372">
        <f t="shared" si="0"/>
        <v>38.266423400000008</v>
      </c>
      <c r="G21" s="373" t="s">
        <v>12</v>
      </c>
    </row>
    <row r="22" spans="1:7" ht="20.100000000000001" customHeight="1">
      <c r="A22" s="655"/>
      <c r="B22" s="442"/>
      <c r="C22" s="2" t="s">
        <v>13</v>
      </c>
      <c r="D22" s="372">
        <v>29.509483400000004</v>
      </c>
      <c r="E22" s="1">
        <f>'[1]Wycena frontów MDF'!Z18*15</f>
        <v>11.678940000000001</v>
      </c>
      <c r="F22" s="372">
        <f t="shared" si="0"/>
        <v>41.188423400000005</v>
      </c>
      <c r="G22" s="373" t="s">
        <v>13</v>
      </c>
    </row>
    <row r="23" spans="1:7" ht="20.100000000000001" customHeight="1" thickBot="1">
      <c r="A23" s="656"/>
      <c r="B23" s="441"/>
      <c r="C23" s="21" t="s">
        <v>14</v>
      </c>
      <c r="D23" s="372">
        <v>31.239183400000002</v>
      </c>
      <c r="E23" s="1">
        <f>'[1]Wycena frontów MDF'!Z19*15</f>
        <v>12.748439999999999</v>
      </c>
      <c r="F23" s="372">
        <f t="shared" si="0"/>
        <v>43.987623400000004</v>
      </c>
      <c r="G23" s="373" t="s">
        <v>14</v>
      </c>
    </row>
    <row r="24" spans="1:7" ht="20.100000000000001" customHeight="1">
      <c r="A24" s="654"/>
      <c r="B24" s="440"/>
      <c r="C24" s="19" t="s">
        <v>15</v>
      </c>
      <c r="D24" s="372">
        <v>19.667805200000004</v>
      </c>
      <c r="E24" s="1">
        <f>'[1]Wycena frontów MDF'!Z20*15</f>
        <v>3.1523999999999996</v>
      </c>
      <c r="F24" s="372">
        <f t="shared" si="0"/>
        <v>22.820205200000004</v>
      </c>
      <c r="G24" s="374" t="s">
        <v>15</v>
      </c>
    </row>
    <row r="25" spans="1:7" ht="20.100000000000001" customHeight="1">
      <c r="A25" s="655"/>
      <c r="B25" s="442"/>
      <c r="C25" s="2" t="s">
        <v>16</v>
      </c>
      <c r="D25" s="372">
        <v>21.941285199999996</v>
      </c>
      <c r="E25" s="1">
        <f>'[1]Wycena frontów MDF'!Z21*15</f>
        <v>4.2174000000000005</v>
      </c>
      <c r="F25" s="372">
        <f t="shared" si="0"/>
        <v>26.158685199999997</v>
      </c>
      <c r="G25" s="374" t="s">
        <v>16</v>
      </c>
    </row>
    <row r="26" spans="1:7" ht="20.100000000000001" customHeight="1">
      <c r="A26" s="655"/>
      <c r="B26" s="442"/>
      <c r="C26" s="2" t="s">
        <v>17</v>
      </c>
      <c r="D26" s="372">
        <v>23.078025199999999</v>
      </c>
      <c r="E26" s="1">
        <f>'[1]Wycena frontów MDF'!Z22*15</f>
        <v>4.7499000000000002</v>
      </c>
      <c r="F26" s="372">
        <f t="shared" si="0"/>
        <v>27.827925199999999</v>
      </c>
      <c r="G26" s="374" t="s">
        <v>17</v>
      </c>
    </row>
    <row r="27" spans="1:7" ht="20.100000000000001" customHeight="1">
      <c r="A27" s="655"/>
      <c r="B27" s="442"/>
      <c r="C27" s="2" t="s">
        <v>18</v>
      </c>
      <c r="D27" s="372">
        <v>24.214765200000002</v>
      </c>
      <c r="E27" s="1">
        <f>'[1]Wycena frontów MDF'!Z23*15</f>
        <v>5.2824</v>
      </c>
      <c r="F27" s="372">
        <f t="shared" si="0"/>
        <v>29.497165200000001</v>
      </c>
      <c r="G27" s="374" t="s">
        <v>18</v>
      </c>
    </row>
    <row r="28" spans="1:7" ht="20.100000000000001" customHeight="1" thickBot="1">
      <c r="A28" s="656"/>
      <c r="B28" s="441"/>
      <c r="C28" s="21" t="s">
        <v>19</v>
      </c>
      <c r="D28" s="372">
        <v>26.488245199999998</v>
      </c>
      <c r="E28" s="1">
        <f>'[1]Wycena frontów MDF'!Z24*15</f>
        <v>6.3473999999999995</v>
      </c>
      <c r="F28" s="372">
        <f t="shared" si="0"/>
        <v>32.835645199999995</v>
      </c>
      <c r="G28" s="374" t="s">
        <v>19</v>
      </c>
    </row>
    <row r="29" spans="1:7" ht="20.100000000000001" customHeight="1">
      <c r="A29" s="654"/>
      <c r="B29" s="440"/>
      <c r="C29" s="19" t="s">
        <v>20</v>
      </c>
      <c r="D29" s="372">
        <v>28.7326546</v>
      </c>
      <c r="E29" s="1">
        <f>'[1]Wycena frontów MDF'!Z25*15</f>
        <v>3.1523999999999996</v>
      </c>
      <c r="F29" s="372">
        <f t="shared" si="0"/>
        <v>31.8850546</v>
      </c>
      <c r="G29" s="375" t="s">
        <v>20</v>
      </c>
    </row>
    <row r="30" spans="1:7" ht="20.100000000000001" customHeight="1">
      <c r="A30" s="655"/>
      <c r="B30" s="442"/>
      <c r="C30" s="2" t="s">
        <v>21</v>
      </c>
      <c r="D30" s="372">
        <v>31.635674600000002</v>
      </c>
      <c r="E30" s="1">
        <f>'[1]Wycena frontów MDF'!Z26*15</f>
        <v>4.2174000000000005</v>
      </c>
      <c r="F30" s="372">
        <f t="shared" si="0"/>
        <v>35.853074599999999</v>
      </c>
      <c r="G30" s="375" t="s">
        <v>21</v>
      </c>
    </row>
    <row r="31" spans="1:7" ht="20.100000000000001" customHeight="1">
      <c r="A31" s="655"/>
      <c r="B31" s="442"/>
      <c r="C31" s="2" t="s">
        <v>22</v>
      </c>
      <c r="D31" s="372">
        <v>33.087184600000001</v>
      </c>
      <c r="E31" s="1">
        <f>'[1]Wycena frontów MDF'!Z27*15</f>
        <v>4.7499000000000002</v>
      </c>
      <c r="F31" s="372">
        <f t="shared" si="0"/>
        <v>37.837084599999997</v>
      </c>
      <c r="G31" s="375" t="s">
        <v>22</v>
      </c>
    </row>
    <row r="32" spans="1:7" ht="20.100000000000001" customHeight="1">
      <c r="A32" s="655"/>
      <c r="B32" s="442"/>
      <c r="C32" s="2" t="s">
        <v>23</v>
      </c>
      <c r="D32" s="372">
        <v>34.538694599999999</v>
      </c>
      <c r="E32" s="1">
        <f>'[1]Wycena frontów MDF'!Z28*15</f>
        <v>5.2824</v>
      </c>
      <c r="F32" s="372">
        <f t="shared" si="0"/>
        <v>39.821094600000002</v>
      </c>
      <c r="G32" s="375" t="s">
        <v>23</v>
      </c>
    </row>
    <row r="33" spans="1:7" ht="20.100000000000001" customHeight="1" thickBot="1">
      <c r="A33" s="656"/>
      <c r="B33" s="441"/>
      <c r="C33" s="21" t="s">
        <v>24</v>
      </c>
      <c r="D33" s="372">
        <v>37.441714599999997</v>
      </c>
      <c r="E33" s="1">
        <f>'[1]Wycena frontów MDF'!Z29*15</f>
        <v>6.3473999999999995</v>
      </c>
      <c r="F33" s="372">
        <f t="shared" si="0"/>
        <v>43.789114599999998</v>
      </c>
      <c r="G33" s="375" t="s">
        <v>24</v>
      </c>
    </row>
    <row r="34" spans="1:7" ht="20.100000000000001" customHeight="1">
      <c r="A34" s="654"/>
      <c r="B34" s="440"/>
      <c r="C34" s="19" t="s">
        <v>25</v>
      </c>
      <c r="D34" s="372">
        <v>28.541744600000001</v>
      </c>
      <c r="E34" s="1">
        <f>'[1]Wycena frontów MDF'!Z30*15</f>
        <v>3.1523999999999996</v>
      </c>
      <c r="F34" s="372">
        <f t="shared" si="0"/>
        <v>31.694144600000001</v>
      </c>
      <c r="G34" s="376" t="s">
        <v>25</v>
      </c>
    </row>
    <row r="35" spans="1:7" ht="20.100000000000001" customHeight="1">
      <c r="A35" s="655"/>
      <c r="B35" s="442"/>
      <c r="C35" s="2" t="s">
        <v>26</v>
      </c>
      <c r="D35" s="372">
        <v>31.527444599999999</v>
      </c>
      <c r="E35" s="1">
        <f>'[1]Wycena frontów MDF'!Z31*15</f>
        <v>4.2174000000000005</v>
      </c>
      <c r="F35" s="372">
        <f t="shared" si="0"/>
        <v>35.7448446</v>
      </c>
      <c r="G35" s="376" t="s">
        <v>26</v>
      </c>
    </row>
    <row r="36" spans="1:7" ht="20.100000000000001" customHeight="1">
      <c r="A36" s="655"/>
      <c r="B36" s="442"/>
      <c r="C36" s="2" t="s">
        <v>27</v>
      </c>
      <c r="D36" s="372">
        <v>33.0202946</v>
      </c>
      <c r="E36" s="1">
        <f>'[1]Wycena frontów MDF'!Z32*15</f>
        <v>4.7499000000000002</v>
      </c>
      <c r="F36" s="372">
        <f t="shared" si="0"/>
        <v>37.770194599999996</v>
      </c>
      <c r="G36" s="376" t="s">
        <v>27</v>
      </c>
    </row>
    <row r="37" spans="1:7" ht="20.100000000000001" customHeight="1">
      <c r="A37" s="655"/>
      <c r="B37" s="442"/>
      <c r="C37" s="2" t="s">
        <v>28</v>
      </c>
      <c r="D37" s="372">
        <v>34.513144600000004</v>
      </c>
      <c r="E37" s="1">
        <f>'[1]Wycena frontów MDF'!Z33*15</f>
        <v>5.2824</v>
      </c>
      <c r="F37" s="372">
        <f t="shared" si="0"/>
        <v>39.795544600000007</v>
      </c>
      <c r="G37" s="376" t="s">
        <v>28</v>
      </c>
    </row>
    <row r="38" spans="1:7" ht="20.100000000000001" customHeight="1" thickBot="1">
      <c r="A38" s="656"/>
      <c r="B38" s="441"/>
      <c r="C38" s="21" t="s">
        <v>29</v>
      </c>
      <c r="D38" s="372">
        <v>37.498844599999998</v>
      </c>
      <c r="E38" s="1">
        <f>'[1]Wycena frontów MDF'!Z34*15</f>
        <v>6.3473999999999995</v>
      </c>
      <c r="F38" s="372">
        <f t="shared" si="0"/>
        <v>43.846244599999999</v>
      </c>
      <c r="G38" s="376" t="s">
        <v>29</v>
      </c>
    </row>
    <row r="39" spans="1:7" ht="24.95" customHeight="1">
      <c r="A39" s="654"/>
      <c r="B39" s="440"/>
      <c r="C39" s="19" t="s">
        <v>30</v>
      </c>
      <c r="D39" s="372">
        <v>26.701845199999998</v>
      </c>
      <c r="E39" s="1">
        <f>'[1]Wycena frontów MDF'!Z35*15</f>
        <v>6.3131999999999993</v>
      </c>
      <c r="F39" s="372">
        <f t="shared" si="0"/>
        <v>33.015045199999996</v>
      </c>
      <c r="G39" s="374" t="s">
        <v>30</v>
      </c>
    </row>
    <row r="40" spans="1:7" ht="24.95" customHeight="1">
      <c r="A40" s="655"/>
      <c r="B40" s="442"/>
      <c r="C40" s="2" t="s">
        <v>31</v>
      </c>
      <c r="D40" s="372">
        <v>28.9753252</v>
      </c>
      <c r="E40" s="1">
        <f>'[1]Wycena frontów MDF'!Z36*15</f>
        <v>7.3781999999999996</v>
      </c>
      <c r="F40" s="372">
        <f t="shared" si="0"/>
        <v>36.3535252</v>
      </c>
      <c r="G40" s="374" t="s">
        <v>31</v>
      </c>
    </row>
    <row r="41" spans="1:7" ht="24.95" customHeight="1">
      <c r="A41" s="655"/>
      <c r="B41" s="442"/>
      <c r="C41" s="2" t="s">
        <v>32</v>
      </c>
      <c r="D41" s="372">
        <v>31.2488052</v>
      </c>
      <c r="E41" s="1">
        <f>'[1]Wycena frontów MDF'!Z37*15</f>
        <v>8.4432000000000009</v>
      </c>
      <c r="F41" s="372">
        <f t="shared" si="0"/>
        <v>39.692005199999997</v>
      </c>
      <c r="G41" s="374" t="s">
        <v>32</v>
      </c>
    </row>
    <row r="42" spans="1:7" ht="24.95" customHeight="1" thickBot="1">
      <c r="A42" s="656"/>
      <c r="B42" s="441"/>
      <c r="C42" s="21" t="s">
        <v>33</v>
      </c>
      <c r="D42" s="372">
        <v>33.522285199999999</v>
      </c>
      <c r="E42" s="1">
        <f>'[1]Wycena frontów MDF'!Z38*15</f>
        <v>9.5082000000000004</v>
      </c>
      <c r="F42" s="372">
        <f t="shared" si="0"/>
        <v>43.030485200000001</v>
      </c>
      <c r="G42" s="374" t="s">
        <v>33</v>
      </c>
    </row>
    <row r="43" spans="1:7" ht="20.100000000000001" customHeight="1">
      <c r="A43" s="654"/>
      <c r="B43" s="440"/>
      <c r="C43" s="19" t="s">
        <v>879</v>
      </c>
      <c r="D43" s="372">
        <v>23.4905884</v>
      </c>
      <c r="E43" s="1">
        <f>'[1]Wycena frontów MDF'!Z39*15</f>
        <v>3.1523999999999996</v>
      </c>
      <c r="F43" s="372">
        <f t="shared" si="0"/>
        <v>26.6429884</v>
      </c>
      <c r="G43" s="374" t="s">
        <v>879</v>
      </c>
    </row>
    <row r="44" spans="1:7" ht="20.100000000000001" customHeight="1">
      <c r="A44" s="655"/>
      <c r="B44" s="442"/>
      <c r="C44" s="2" t="s">
        <v>880</v>
      </c>
      <c r="D44" s="372">
        <v>25.974908399999997</v>
      </c>
      <c r="E44" s="1">
        <f>'[1]Wycena frontów MDF'!Z40*15</f>
        <v>4.2174000000000005</v>
      </c>
      <c r="F44" s="372">
        <f t="shared" si="0"/>
        <v>30.192308399999998</v>
      </c>
      <c r="G44" s="374" t="s">
        <v>880</v>
      </c>
    </row>
    <row r="45" spans="1:7" ht="20.100000000000001" customHeight="1">
      <c r="A45" s="655"/>
      <c r="B45" s="442"/>
      <c r="C45" s="2" t="s">
        <v>881</v>
      </c>
      <c r="D45" s="372">
        <v>27.217068400000002</v>
      </c>
      <c r="E45" s="1">
        <f>'[1]Wycena frontów MDF'!Z41*15</f>
        <v>4.7499000000000002</v>
      </c>
      <c r="F45" s="372">
        <f t="shared" si="0"/>
        <v>31.966968400000003</v>
      </c>
      <c r="G45" s="374" t="s">
        <v>881</v>
      </c>
    </row>
    <row r="46" spans="1:7" ht="20.100000000000001" customHeight="1">
      <c r="A46" s="655"/>
      <c r="B46" s="442"/>
      <c r="C46" s="2" t="s">
        <v>882</v>
      </c>
      <c r="D46" s="372">
        <v>28.459228400000001</v>
      </c>
      <c r="E46" s="1">
        <f>'[1]Wycena frontów MDF'!Z42*15</f>
        <v>5.2824</v>
      </c>
      <c r="F46" s="372">
        <f t="shared" si="0"/>
        <v>33.741628400000003</v>
      </c>
      <c r="G46" s="374" t="s">
        <v>882</v>
      </c>
    </row>
    <row r="47" spans="1:7" ht="20.100000000000001" customHeight="1">
      <c r="A47" s="655"/>
      <c r="B47" s="442"/>
      <c r="C47" s="2" t="s">
        <v>883</v>
      </c>
      <c r="D47" s="372">
        <v>30.943548399999997</v>
      </c>
      <c r="E47" s="1">
        <f>'[1]Wycena frontów MDF'!Z43*15</f>
        <v>6.3473999999999995</v>
      </c>
      <c r="F47" s="372">
        <f t="shared" si="0"/>
        <v>37.290948399999998</v>
      </c>
      <c r="G47" s="374" t="s">
        <v>883</v>
      </c>
    </row>
    <row r="48" spans="1:7" ht="20.100000000000001" customHeight="1">
      <c r="A48" s="655"/>
      <c r="B48" s="442"/>
      <c r="C48" s="2" t="s">
        <v>884</v>
      </c>
      <c r="D48" s="372">
        <v>33.427868399999994</v>
      </c>
      <c r="E48" s="1">
        <f>'[1]Wycena frontów MDF'!Z44*15</f>
        <v>7.412399999999999</v>
      </c>
      <c r="F48" s="372">
        <f t="shared" si="0"/>
        <v>40.840268399999992</v>
      </c>
      <c r="G48" s="374" t="s">
        <v>884</v>
      </c>
    </row>
    <row r="49" spans="1:7" ht="20.100000000000001" customHeight="1">
      <c r="A49" s="655"/>
      <c r="B49" s="442"/>
      <c r="C49" s="2" t="s">
        <v>885</v>
      </c>
      <c r="D49" s="372">
        <v>35.912188400000005</v>
      </c>
      <c r="E49" s="1">
        <f>'[1]Wycena frontów MDF'!Z45*15</f>
        <v>8.4773999999999994</v>
      </c>
      <c r="F49" s="372">
        <f t="shared" si="0"/>
        <v>44.389588400000008</v>
      </c>
      <c r="G49" s="374" t="s">
        <v>885</v>
      </c>
    </row>
    <row r="50" spans="1:7" ht="20.100000000000001" customHeight="1" thickBot="1">
      <c r="A50" s="656"/>
      <c r="B50" s="441"/>
      <c r="C50" s="21" t="s">
        <v>886</v>
      </c>
      <c r="D50" s="372">
        <v>38.396508400000002</v>
      </c>
      <c r="E50" s="1">
        <f>'[1]Wycena frontów MDF'!Z46*15</f>
        <v>9.5423999999999989</v>
      </c>
      <c r="F50" s="372">
        <f t="shared" si="0"/>
        <v>47.938908400000003</v>
      </c>
      <c r="G50" s="374" t="s">
        <v>886</v>
      </c>
    </row>
    <row r="51" spans="1:7" ht="20.100000000000001" customHeight="1">
      <c r="A51" s="654"/>
      <c r="B51" s="440"/>
      <c r="C51" s="19" t="s">
        <v>887</v>
      </c>
      <c r="D51" s="372">
        <v>28.428344600000003</v>
      </c>
      <c r="E51" s="1">
        <f>'[1]Wycena frontów MDF'!Z47*15</f>
        <v>3.1523999999999996</v>
      </c>
      <c r="F51" s="372">
        <f t="shared" si="0"/>
        <v>31.580744600000003</v>
      </c>
      <c r="G51" s="377" t="s">
        <v>887</v>
      </c>
    </row>
    <row r="52" spans="1:7" ht="20.100000000000001" customHeight="1">
      <c r="A52" s="655"/>
      <c r="B52" s="442"/>
      <c r="C52" s="2" t="s">
        <v>888</v>
      </c>
      <c r="D52" s="372">
        <v>31.456444599999998</v>
      </c>
      <c r="E52" s="1">
        <f>'[1]Wycena frontów MDF'!Z48*15</f>
        <v>4.2174000000000005</v>
      </c>
      <c r="F52" s="372">
        <f t="shared" si="0"/>
        <v>35.673844599999995</v>
      </c>
      <c r="G52" s="377" t="s">
        <v>888</v>
      </c>
    </row>
    <row r="53" spans="1:7" ht="20.100000000000001" customHeight="1">
      <c r="A53" s="655"/>
      <c r="B53" s="442"/>
      <c r="C53" s="2" t="s">
        <v>889</v>
      </c>
      <c r="D53" s="372">
        <v>32.970494600000002</v>
      </c>
      <c r="E53" s="1">
        <f>'[1]Wycena frontów MDF'!Z49*15</f>
        <v>4.7499000000000002</v>
      </c>
      <c r="F53" s="372">
        <f t="shared" si="0"/>
        <v>37.720394600000006</v>
      </c>
      <c r="G53" s="377" t="s">
        <v>889</v>
      </c>
    </row>
    <row r="54" spans="1:7" ht="20.100000000000001" customHeight="1">
      <c r="A54" s="655"/>
      <c r="B54" s="442"/>
      <c r="C54" s="2" t="s">
        <v>890</v>
      </c>
      <c r="D54" s="372">
        <v>34.4845446</v>
      </c>
      <c r="E54" s="1">
        <f>'[1]Wycena frontów MDF'!Z50*15</f>
        <v>5.2824</v>
      </c>
      <c r="F54" s="372">
        <f t="shared" si="0"/>
        <v>39.766944600000002</v>
      </c>
      <c r="G54" s="377" t="s">
        <v>890</v>
      </c>
    </row>
    <row r="55" spans="1:7" ht="20.100000000000001" customHeight="1">
      <c r="A55" s="655"/>
      <c r="B55" s="442"/>
      <c r="C55" s="2" t="s">
        <v>891</v>
      </c>
      <c r="D55" s="372">
        <v>37.512644600000002</v>
      </c>
      <c r="E55" s="1">
        <f>'[1]Wycena frontów MDF'!Z51*15</f>
        <v>6.3473999999999995</v>
      </c>
      <c r="F55" s="372">
        <f t="shared" si="0"/>
        <v>43.860044600000002</v>
      </c>
      <c r="G55" s="377" t="s">
        <v>891</v>
      </c>
    </row>
    <row r="56" spans="1:7" ht="20.100000000000001" customHeight="1">
      <c r="A56" s="655"/>
      <c r="B56" s="442"/>
      <c r="C56" s="2" t="s">
        <v>892</v>
      </c>
      <c r="D56" s="372">
        <v>40.540744599999996</v>
      </c>
      <c r="E56" s="1">
        <f>'[1]Wycena frontów MDF'!Z52*15</f>
        <v>7.412399999999999</v>
      </c>
      <c r="F56" s="372">
        <f t="shared" si="0"/>
        <v>47.953144599999995</v>
      </c>
      <c r="G56" s="377" t="s">
        <v>892</v>
      </c>
    </row>
    <row r="57" spans="1:7" ht="20.100000000000001" customHeight="1">
      <c r="A57" s="655"/>
      <c r="B57" s="442"/>
      <c r="C57" s="2" t="s">
        <v>893</v>
      </c>
      <c r="D57" s="372">
        <v>43.568844600000006</v>
      </c>
      <c r="E57" s="1">
        <f>'[1]Wycena frontów MDF'!Z53*15</f>
        <v>8.4773999999999994</v>
      </c>
      <c r="F57" s="372">
        <f t="shared" si="0"/>
        <v>52.046244600000009</v>
      </c>
      <c r="G57" s="377" t="s">
        <v>893</v>
      </c>
    </row>
    <row r="58" spans="1:7" ht="20.100000000000001" customHeight="1" thickBot="1">
      <c r="A58" s="656"/>
      <c r="B58" s="441"/>
      <c r="C58" s="21" t="s">
        <v>894</v>
      </c>
      <c r="D58" s="372">
        <v>46.5969446</v>
      </c>
      <c r="E58" s="1">
        <f>'[1]Wycena frontów MDF'!Z54*15</f>
        <v>8.4773999999999994</v>
      </c>
      <c r="F58" s="372">
        <f t="shared" si="0"/>
        <v>55.074344600000003</v>
      </c>
      <c r="G58" s="377" t="s">
        <v>894</v>
      </c>
    </row>
    <row r="59" spans="1:7" ht="20.100000000000001" customHeight="1">
      <c r="A59" s="654"/>
      <c r="B59" s="440"/>
      <c r="C59" s="19" t="s">
        <v>34</v>
      </c>
      <c r="D59" s="372">
        <v>28.428344600000003</v>
      </c>
      <c r="E59" s="1">
        <f>'[1]Wycena frontów MDF'!Z55*15</f>
        <v>3.1435199999999996</v>
      </c>
      <c r="F59" s="372">
        <f t="shared" si="0"/>
        <v>31.571864600000001</v>
      </c>
      <c r="G59" s="374" t="s">
        <v>34</v>
      </c>
    </row>
    <row r="60" spans="1:7" ht="20.100000000000001" customHeight="1">
      <c r="A60" s="655"/>
      <c r="B60" s="442"/>
      <c r="C60" s="2" t="s">
        <v>35</v>
      </c>
      <c r="D60" s="372">
        <v>31.456444599999998</v>
      </c>
      <c r="E60" s="1">
        <f>'[1]Wycena frontów MDF'!Z56*15</f>
        <v>4.2055199999999999</v>
      </c>
      <c r="F60" s="372">
        <f t="shared" si="0"/>
        <v>35.661964599999997</v>
      </c>
      <c r="G60" s="374" t="s">
        <v>35</v>
      </c>
    </row>
    <row r="61" spans="1:7" ht="20.100000000000001" customHeight="1">
      <c r="A61" s="655"/>
      <c r="B61" s="442"/>
      <c r="C61" s="2" t="s">
        <v>36</v>
      </c>
      <c r="D61" s="372">
        <v>32.970494600000002</v>
      </c>
      <c r="E61" s="1">
        <f>'[1]Wycena frontów MDF'!Z57*15</f>
        <v>4.7365199999999996</v>
      </c>
      <c r="F61" s="372">
        <f t="shared" si="0"/>
        <v>37.707014600000001</v>
      </c>
      <c r="G61" s="374" t="s">
        <v>36</v>
      </c>
    </row>
    <row r="62" spans="1:7" ht="20.100000000000001" customHeight="1">
      <c r="A62" s="655"/>
      <c r="B62" s="442"/>
      <c r="C62" s="2" t="s">
        <v>37</v>
      </c>
      <c r="D62" s="372">
        <v>34.4845446</v>
      </c>
      <c r="E62" s="1">
        <f>'[1]Wycena frontów MDF'!Z58*15</f>
        <v>5.2675199999999993</v>
      </c>
      <c r="F62" s="372">
        <f t="shared" si="0"/>
        <v>39.752064599999997</v>
      </c>
      <c r="G62" s="374" t="s">
        <v>37</v>
      </c>
    </row>
    <row r="63" spans="1:7" ht="20.100000000000001" customHeight="1">
      <c r="A63" s="655"/>
      <c r="B63" s="442"/>
      <c r="C63" s="2" t="s">
        <v>38</v>
      </c>
      <c r="D63" s="372">
        <v>37.512644600000002</v>
      </c>
      <c r="E63" s="1">
        <f>'[1]Wycena frontów MDF'!Z59*15</f>
        <v>6.3295199999999996</v>
      </c>
      <c r="F63" s="372">
        <f t="shared" si="0"/>
        <v>43.842164600000004</v>
      </c>
      <c r="G63" s="374" t="s">
        <v>38</v>
      </c>
    </row>
    <row r="64" spans="1:7" ht="20.100000000000001" customHeight="1">
      <c r="A64" s="655"/>
      <c r="B64" s="442"/>
      <c r="C64" s="2" t="s">
        <v>39</v>
      </c>
      <c r="D64" s="372">
        <v>40.540744599999996</v>
      </c>
      <c r="E64" s="1">
        <f>'[1]Wycena frontów MDF'!Z60*15</f>
        <v>7.3915199999999999</v>
      </c>
      <c r="F64" s="372">
        <f t="shared" si="0"/>
        <v>47.932264599999996</v>
      </c>
      <c r="G64" s="374" t="s">
        <v>39</v>
      </c>
    </row>
    <row r="65" spans="1:7" ht="20.100000000000001" customHeight="1">
      <c r="A65" s="655"/>
      <c r="B65" s="442"/>
      <c r="C65" s="2" t="s">
        <v>40</v>
      </c>
      <c r="D65" s="372">
        <v>43.568844600000006</v>
      </c>
      <c r="E65" s="1">
        <f>'[1]Wycena frontów MDF'!Z61*15</f>
        <v>8.4535199999999993</v>
      </c>
      <c r="F65" s="372">
        <f t="shared" si="0"/>
        <v>52.022364600000003</v>
      </c>
      <c r="G65" s="374" t="s">
        <v>40</v>
      </c>
    </row>
    <row r="66" spans="1:7" ht="20.100000000000001" customHeight="1" thickBot="1">
      <c r="A66" s="656"/>
      <c r="B66" s="441"/>
      <c r="C66" s="21" t="s">
        <v>41</v>
      </c>
      <c r="D66" s="372">
        <v>46.5969446</v>
      </c>
      <c r="E66" s="1">
        <f>'[1]Wycena frontów MDF'!Z62*15</f>
        <v>9.5155199999999986</v>
      </c>
      <c r="F66" s="372">
        <f t="shared" si="0"/>
        <v>56.112464599999996</v>
      </c>
      <c r="G66" s="374" t="s">
        <v>41</v>
      </c>
    </row>
    <row r="67" spans="1:7" ht="20.100000000000001" customHeight="1">
      <c r="A67" s="654"/>
      <c r="B67" s="440"/>
      <c r="C67" s="19" t="s">
        <v>42</v>
      </c>
      <c r="D67" s="372">
        <v>33.044010799999995</v>
      </c>
      <c r="E67" s="1">
        <f>'[1]Wycena frontów MDF'!Z63*15</f>
        <v>3.1257600000000001</v>
      </c>
      <c r="F67" s="372">
        <f t="shared" si="0"/>
        <v>36.169770799999995</v>
      </c>
      <c r="G67" s="374" t="s">
        <v>42</v>
      </c>
    </row>
    <row r="68" spans="1:7" ht="20.100000000000001" customHeight="1">
      <c r="A68" s="655"/>
      <c r="B68" s="442"/>
      <c r="C68" s="2" t="s">
        <v>43</v>
      </c>
      <c r="D68" s="372">
        <v>36.490810799999998</v>
      </c>
      <c r="E68" s="1">
        <f>'[1]Wycena frontów MDF'!Z64*15</f>
        <v>4.1817600000000006</v>
      </c>
      <c r="F68" s="372">
        <f t="shared" si="0"/>
        <v>40.672570800000003</v>
      </c>
      <c r="G68" s="374" t="s">
        <v>43</v>
      </c>
    </row>
    <row r="69" spans="1:7" ht="20.100000000000001" customHeight="1">
      <c r="A69" s="655"/>
      <c r="B69" s="442"/>
      <c r="C69" s="2" t="s">
        <v>44</v>
      </c>
      <c r="D69" s="372">
        <v>38.214210800000004</v>
      </c>
      <c r="E69" s="1">
        <f>'[1]Wycena frontów MDF'!Z65*15</f>
        <v>4.7097600000000011</v>
      </c>
      <c r="F69" s="372">
        <f t="shared" si="0"/>
        <v>42.923970800000006</v>
      </c>
      <c r="G69" s="374" t="s">
        <v>44</v>
      </c>
    </row>
    <row r="70" spans="1:7" ht="20.100000000000001" customHeight="1">
      <c r="A70" s="655"/>
      <c r="B70" s="442"/>
      <c r="C70" s="2" t="s">
        <v>45</v>
      </c>
      <c r="D70" s="372">
        <v>39.937610800000002</v>
      </c>
      <c r="E70" s="1">
        <f>'[1]Wycena frontów MDF'!Z66*15</f>
        <v>5.2377599999999997</v>
      </c>
      <c r="F70" s="372">
        <f t="shared" si="0"/>
        <v>45.175370800000003</v>
      </c>
      <c r="G70" s="374" t="s">
        <v>45</v>
      </c>
    </row>
    <row r="71" spans="1:7" ht="20.100000000000001" customHeight="1">
      <c r="A71" s="655"/>
      <c r="B71" s="442"/>
      <c r="C71" s="2" t="s">
        <v>46</v>
      </c>
      <c r="D71" s="372">
        <v>43.384410799999998</v>
      </c>
      <c r="E71" s="1">
        <f>'[1]Wycena frontów MDF'!Z67*15</f>
        <v>6.2937599999999989</v>
      </c>
      <c r="F71" s="372">
        <f t="shared" si="0"/>
        <v>49.678170799999997</v>
      </c>
      <c r="G71" s="374" t="s">
        <v>46</v>
      </c>
    </row>
    <row r="72" spans="1:7" ht="20.100000000000001" customHeight="1">
      <c r="A72" s="655"/>
      <c r="B72" s="442"/>
      <c r="C72" s="2" t="s">
        <v>47</v>
      </c>
      <c r="D72" s="372">
        <v>46.831210799999994</v>
      </c>
      <c r="E72" s="1">
        <f>'[1]Wycena frontów MDF'!Z68*15</f>
        <v>7.3497599999999998</v>
      </c>
      <c r="F72" s="372">
        <f t="shared" si="0"/>
        <v>54.180970799999997</v>
      </c>
      <c r="G72" s="374" t="s">
        <v>47</v>
      </c>
    </row>
    <row r="73" spans="1:7" ht="20.100000000000001" customHeight="1">
      <c r="A73" s="655"/>
      <c r="B73" s="442"/>
      <c r="C73" s="2" t="s">
        <v>48</v>
      </c>
      <c r="D73" s="372">
        <v>50.278010800000004</v>
      </c>
      <c r="E73" s="1">
        <f>'[1]Wycena frontów MDF'!Z69*15</f>
        <v>8.4057600000000008</v>
      </c>
      <c r="F73" s="372">
        <f t="shared" si="0"/>
        <v>58.683770800000005</v>
      </c>
      <c r="G73" s="374" t="s">
        <v>48</v>
      </c>
    </row>
    <row r="74" spans="1:7" ht="20.100000000000001" customHeight="1" thickBot="1">
      <c r="A74" s="656"/>
      <c r="B74" s="441"/>
      <c r="C74" s="21" t="s">
        <v>49</v>
      </c>
      <c r="D74" s="372">
        <v>53.724810799999993</v>
      </c>
      <c r="E74" s="1">
        <f>'[1]Wycena frontów MDF'!Z70*15</f>
        <v>9.4617599999999999</v>
      </c>
      <c r="F74" s="372">
        <f t="shared" ref="F74:F137" si="1">D74+E74</f>
        <v>63.186570799999991</v>
      </c>
      <c r="G74" s="374" t="s">
        <v>49</v>
      </c>
    </row>
    <row r="75" spans="1:7" ht="20.100000000000001" customHeight="1">
      <c r="A75" s="654"/>
      <c r="B75" s="440"/>
      <c r="C75" s="19" t="s">
        <v>50</v>
      </c>
      <c r="D75" s="372">
        <v>37.659677000000002</v>
      </c>
      <c r="E75" s="1">
        <f>'[1]Wycena frontów MDF'!Z71*15</f>
        <v>3.1080000000000005</v>
      </c>
      <c r="F75" s="372">
        <f t="shared" si="1"/>
        <v>40.767677000000006</v>
      </c>
      <c r="G75" s="374" t="s">
        <v>50</v>
      </c>
    </row>
    <row r="76" spans="1:7" ht="20.100000000000001" customHeight="1">
      <c r="A76" s="655"/>
      <c r="B76" s="442"/>
      <c r="C76" s="2" t="s">
        <v>51</v>
      </c>
      <c r="D76" s="372">
        <v>41.525176999999999</v>
      </c>
      <c r="E76" s="1">
        <f>'[1]Wycena frontów MDF'!Z72*15</f>
        <v>4.1580000000000013</v>
      </c>
      <c r="F76" s="372">
        <f t="shared" si="1"/>
        <v>45.683177000000001</v>
      </c>
      <c r="G76" s="374" t="s">
        <v>51</v>
      </c>
    </row>
    <row r="77" spans="1:7" ht="20.100000000000001" customHeight="1">
      <c r="A77" s="655"/>
      <c r="B77" s="442"/>
      <c r="C77" s="2" t="s">
        <v>52</v>
      </c>
      <c r="D77" s="372">
        <v>43.457927000000005</v>
      </c>
      <c r="E77" s="1">
        <f>'[1]Wycena frontów MDF'!Z73*15</f>
        <v>4.6830000000000007</v>
      </c>
      <c r="F77" s="372">
        <f t="shared" si="1"/>
        <v>48.140927000000005</v>
      </c>
      <c r="G77" s="374" t="s">
        <v>52</v>
      </c>
    </row>
    <row r="78" spans="1:7" ht="20.100000000000001" customHeight="1">
      <c r="A78" s="655"/>
      <c r="B78" s="442"/>
      <c r="C78" s="2" t="s">
        <v>53</v>
      </c>
      <c r="D78" s="372">
        <v>45.390676999999997</v>
      </c>
      <c r="E78" s="1">
        <f>'[1]Wycena frontów MDF'!Z74*15</f>
        <v>5.2080000000000002</v>
      </c>
      <c r="F78" s="372">
        <f t="shared" si="1"/>
        <v>50.598676999999995</v>
      </c>
      <c r="G78" s="374" t="s">
        <v>53</v>
      </c>
    </row>
    <row r="79" spans="1:7" ht="20.100000000000001" customHeight="1">
      <c r="A79" s="655"/>
      <c r="B79" s="442"/>
      <c r="C79" s="2" t="s">
        <v>54</v>
      </c>
      <c r="D79" s="372">
        <v>49.256177000000001</v>
      </c>
      <c r="E79" s="1">
        <f>'[1]Wycena frontów MDF'!Z75*15</f>
        <v>6.258</v>
      </c>
      <c r="F79" s="372">
        <f t="shared" si="1"/>
        <v>55.514177000000004</v>
      </c>
      <c r="G79" s="374" t="s">
        <v>54</v>
      </c>
    </row>
    <row r="80" spans="1:7" ht="20.100000000000001" customHeight="1">
      <c r="A80" s="655"/>
      <c r="B80" s="442"/>
      <c r="C80" s="2" t="s">
        <v>55</v>
      </c>
      <c r="D80" s="372">
        <v>53.121676999999998</v>
      </c>
      <c r="E80" s="1">
        <f>'[1]Wycena frontów MDF'!Z76*15</f>
        <v>7.3079999999999998</v>
      </c>
      <c r="F80" s="372">
        <f t="shared" si="1"/>
        <v>60.429676999999998</v>
      </c>
      <c r="G80" s="374" t="s">
        <v>55</v>
      </c>
    </row>
    <row r="81" spans="1:7" ht="20.100000000000001" customHeight="1">
      <c r="A81" s="655"/>
      <c r="B81" s="442"/>
      <c r="C81" s="2" t="s">
        <v>56</v>
      </c>
      <c r="D81" s="372">
        <v>56.987177000000003</v>
      </c>
      <c r="E81" s="1">
        <f>'[1]Wycena frontów MDF'!Z77*15</f>
        <v>8.3580000000000005</v>
      </c>
      <c r="F81" s="372">
        <f t="shared" si="1"/>
        <v>65.345177000000007</v>
      </c>
      <c r="G81" s="374" t="s">
        <v>56</v>
      </c>
    </row>
    <row r="82" spans="1:7" ht="20.100000000000001" customHeight="1" thickBot="1">
      <c r="A82" s="656"/>
      <c r="B82" s="441"/>
      <c r="C82" s="21" t="s">
        <v>57</v>
      </c>
      <c r="D82" s="372">
        <v>60.852677</v>
      </c>
      <c r="E82" s="1">
        <f>'[1]Wycena frontów MDF'!Z78*15</f>
        <v>9.4080000000000013</v>
      </c>
      <c r="F82" s="372">
        <f t="shared" si="1"/>
        <v>70.260677000000001</v>
      </c>
      <c r="G82" s="374" t="s">
        <v>57</v>
      </c>
    </row>
    <row r="83" spans="1:7" ht="20.100000000000001" customHeight="1">
      <c r="A83" s="654"/>
      <c r="B83" s="440"/>
      <c r="C83" s="19" t="s">
        <v>58</v>
      </c>
      <c r="D83" s="372">
        <v>28.343344600000002</v>
      </c>
      <c r="E83" s="1">
        <f>'[1]Wycena frontów MDF'!Z79*15</f>
        <v>3.1657199999999999</v>
      </c>
      <c r="F83" s="372">
        <f t="shared" si="1"/>
        <v>31.509064600000002</v>
      </c>
      <c r="G83" s="378" t="s">
        <v>58</v>
      </c>
    </row>
    <row r="84" spans="1:7" ht="20.100000000000001" customHeight="1">
      <c r="A84" s="655"/>
      <c r="B84" s="442"/>
      <c r="C84" s="2" t="s">
        <v>59</v>
      </c>
      <c r="D84" s="372">
        <v>31.3290446</v>
      </c>
      <c r="E84" s="1">
        <f>'[1]Wycena frontów MDF'!Z80*15</f>
        <v>4.23522</v>
      </c>
      <c r="F84" s="372">
        <f t="shared" si="1"/>
        <v>35.564264600000001</v>
      </c>
      <c r="G84" s="378" t="s">
        <v>59</v>
      </c>
    </row>
    <row r="85" spans="1:7" ht="20.100000000000001" customHeight="1">
      <c r="A85" s="655"/>
      <c r="B85" s="442"/>
      <c r="C85" s="2" t="s">
        <v>60</v>
      </c>
      <c r="D85" s="372">
        <v>32.8218946</v>
      </c>
      <c r="E85" s="1">
        <f>'[1]Wycena frontów MDF'!Z81*15</f>
        <v>4.7699699999999998</v>
      </c>
      <c r="F85" s="372">
        <f t="shared" si="1"/>
        <v>37.591864600000001</v>
      </c>
      <c r="G85" s="378" t="s">
        <v>60</v>
      </c>
    </row>
    <row r="86" spans="1:7" ht="20.100000000000001" customHeight="1">
      <c r="A86" s="655"/>
      <c r="B86" s="442"/>
      <c r="C86" s="2" t="s">
        <v>61</v>
      </c>
      <c r="D86" s="372">
        <v>34.314744599999997</v>
      </c>
      <c r="E86" s="1">
        <f>'[1]Wycena frontów MDF'!Z82*15</f>
        <v>5.3047199999999997</v>
      </c>
      <c r="F86" s="372">
        <f t="shared" si="1"/>
        <v>39.619464600000001</v>
      </c>
      <c r="G86" s="378" t="s">
        <v>61</v>
      </c>
    </row>
    <row r="87" spans="1:7" ht="20.100000000000001" customHeight="1" thickBot="1">
      <c r="A87" s="656"/>
      <c r="B87" s="441"/>
      <c r="C87" s="21" t="s">
        <v>62</v>
      </c>
      <c r="D87" s="372">
        <v>37.300444600000006</v>
      </c>
      <c r="E87" s="1">
        <f>'[1]Wycena frontów MDF'!Z83*15</f>
        <v>6.3742199999999993</v>
      </c>
      <c r="F87" s="372">
        <f t="shared" si="1"/>
        <v>43.674664600000007</v>
      </c>
      <c r="G87" s="378" t="s">
        <v>62</v>
      </c>
    </row>
    <row r="88" spans="1:7" ht="20.100000000000001" customHeight="1">
      <c r="A88" s="654"/>
      <c r="B88" s="440"/>
      <c r="C88" s="19" t="s">
        <v>63</v>
      </c>
      <c r="D88" s="372">
        <v>28.8927446</v>
      </c>
      <c r="E88" s="1">
        <f>'[1]Wycena frontów MDF'!Z84*15</f>
        <v>3.1657199999999999</v>
      </c>
      <c r="F88" s="372">
        <f t="shared" si="1"/>
        <v>32.058464600000001</v>
      </c>
      <c r="G88" s="376" t="s">
        <v>63</v>
      </c>
    </row>
    <row r="89" spans="1:7" ht="20.100000000000001" customHeight="1">
      <c r="A89" s="655"/>
      <c r="B89" s="442"/>
      <c r="C89" s="2" t="s">
        <v>64</v>
      </c>
      <c r="D89" s="372">
        <v>31.836044600000001</v>
      </c>
      <c r="E89" s="1">
        <f>'[1]Wycena frontów MDF'!Z85*15</f>
        <v>4.23522</v>
      </c>
      <c r="F89" s="372">
        <f t="shared" si="1"/>
        <v>36.071264599999999</v>
      </c>
      <c r="G89" s="376" t="s">
        <v>64</v>
      </c>
    </row>
    <row r="90" spans="1:7" ht="20.100000000000001" customHeight="1">
      <c r="A90" s="655"/>
      <c r="B90" s="442"/>
      <c r="C90" s="2" t="s">
        <v>65</v>
      </c>
      <c r="D90" s="372">
        <v>33.307694599999998</v>
      </c>
      <c r="E90" s="1">
        <f>'[1]Wycena frontów MDF'!Z86*15</f>
        <v>4.7699699999999998</v>
      </c>
      <c r="F90" s="372">
        <f t="shared" si="1"/>
        <v>38.077664599999999</v>
      </c>
      <c r="G90" s="376" t="s">
        <v>65</v>
      </c>
    </row>
    <row r="91" spans="1:7" ht="20.100000000000001" customHeight="1">
      <c r="A91" s="655"/>
      <c r="B91" s="442"/>
      <c r="C91" s="2" t="s">
        <v>66</v>
      </c>
      <c r="D91" s="372">
        <v>34.779344600000002</v>
      </c>
      <c r="E91" s="1">
        <f>'[1]Wycena frontów MDF'!Z87*15</f>
        <v>5.3047199999999997</v>
      </c>
      <c r="F91" s="372">
        <f t="shared" si="1"/>
        <v>40.084064600000005</v>
      </c>
      <c r="G91" s="376" t="s">
        <v>66</v>
      </c>
    </row>
    <row r="92" spans="1:7" ht="20.100000000000001" customHeight="1" thickBot="1">
      <c r="A92" s="656"/>
      <c r="B92" s="441"/>
      <c r="C92" s="21" t="s">
        <v>67</v>
      </c>
      <c r="D92" s="372">
        <v>37.722644599999995</v>
      </c>
      <c r="E92" s="1">
        <f>'[1]Wycena frontów MDF'!Z88*15</f>
        <v>6.3742199999999993</v>
      </c>
      <c r="F92" s="372">
        <f t="shared" si="1"/>
        <v>44.096864599999996</v>
      </c>
      <c r="G92" s="376" t="s">
        <v>67</v>
      </c>
    </row>
    <row r="93" spans="1:7" ht="50.1" customHeight="1">
      <c r="A93" s="654"/>
      <c r="B93" s="440"/>
      <c r="C93" s="19" t="s">
        <v>895</v>
      </c>
      <c r="D93" s="372">
        <v>12.358811000000001</v>
      </c>
      <c r="E93" s="1">
        <f>'[1]Wycena frontów MDF'!Z89*15</f>
        <v>0</v>
      </c>
      <c r="F93" s="372">
        <f t="shared" si="1"/>
        <v>12.358811000000001</v>
      </c>
      <c r="G93" s="373" t="s">
        <v>895</v>
      </c>
    </row>
    <row r="94" spans="1:7" ht="50.1" customHeight="1" thickBot="1">
      <c r="A94" s="656"/>
      <c r="B94" s="441"/>
      <c r="C94" s="21" t="s">
        <v>896</v>
      </c>
      <c r="D94" s="372">
        <v>13.414061</v>
      </c>
      <c r="E94" s="1">
        <f>'[1]Wycena frontów MDF'!Z90*15</f>
        <v>0</v>
      </c>
      <c r="F94" s="372">
        <f t="shared" si="1"/>
        <v>13.414061</v>
      </c>
      <c r="G94" s="373" t="s">
        <v>896</v>
      </c>
    </row>
    <row r="95" spans="1:7" ht="50.1" customHeight="1">
      <c r="A95" s="654"/>
      <c r="B95" s="440"/>
      <c r="C95" s="19" t="s">
        <v>897</v>
      </c>
      <c r="D95" s="372">
        <v>12.358811000000001</v>
      </c>
      <c r="E95" s="1">
        <f>'[1]Wycena frontów MDF'!Z91*15</f>
        <v>0</v>
      </c>
      <c r="F95" s="372">
        <f t="shared" si="1"/>
        <v>12.358811000000001</v>
      </c>
      <c r="G95" s="379" t="s">
        <v>897</v>
      </c>
    </row>
    <row r="96" spans="1:7" ht="50.1" customHeight="1" thickBot="1">
      <c r="A96" s="656"/>
      <c r="B96" s="441"/>
      <c r="C96" s="21" t="s">
        <v>898</v>
      </c>
      <c r="D96" s="372">
        <v>13.414061</v>
      </c>
      <c r="E96" s="1">
        <f>'[1]Wycena frontów MDF'!Z92*15</f>
        <v>0</v>
      </c>
      <c r="F96" s="372">
        <f t="shared" si="1"/>
        <v>13.414061</v>
      </c>
      <c r="G96" s="379" t="s">
        <v>898</v>
      </c>
    </row>
    <row r="97" spans="1:7" ht="50.1" customHeight="1">
      <c r="A97" s="654"/>
      <c r="B97" s="440"/>
      <c r="C97" s="19" t="s">
        <v>68</v>
      </c>
      <c r="D97" s="372">
        <v>16.317907999999999</v>
      </c>
      <c r="E97" s="1">
        <f>'[1]Wycena frontów MDF'!Z93*15</f>
        <v>1.5614699999999997</v>
      </c>
      <c r="F97" s="372">
        <f t="shared" si="1"/>
        <v>17.879377999999999</v>
      </c>
      <c r="G97" s="373" t="s">
        <v>68</v>
      </c>
    </row>
    <row r="98" spans="1:7" ht="50.1" customHeight="1" thickBot="1">
      <c r="A98" s="656"/>
      <c r="B98" s="441"/>
      <c r="C98" s="21" t="s">
        <v>69</v>
      </c>
      <c r="D98" s="372">
        <v>17.386607999999999</v>
      </c>
      <c r="E98" s="1">
        <f>'[1]Wycena frontów MDF'!Z94*15</f>
        <v>2.0962200000000002</v>
      </c>
      <c r="F98" s="372">
        <f t="shared" si="1"/>
        <v>19.482827999999998</v>
      </c>
      <c r="G98" s="373" t="s">
        <v>69</v>
      </c>
    </row>
    <row r="99" spans="1:7" ht="20.100000000000001" customHeight="1">
      <c r="A99" s="654"/>
      <c r="B99" s="440"/>
      <c r="C99" s="19" t="s">
        <v>70</v>
      </c>
      <c r="D99" s="372">
        <v>19.430896000000004</v>
      </c>
      <c r="E99" s="1">
        <f>'[1]Wycena frontów MDF'!Z95*15</f>
        <v>3.1657199999999999</v>
      </c>
      <c r="F99" s="372">
        <f t="shared" si="1"/>
        <v>22.596616000000004</v>
      </c>
      <c r="G99" s="373" t="s">
        <v>70</v>
      </c>
    </row>
    <row r="100" spans="1:7" ht="20.100000000000001" customHeight="1">
      <c r="A100" s="655"/>
      <c r="B100" s="442"/>
      <c r="C100" s="2" t="s">
        <v>71</v>
      </c>
      <c r="D100" s="372">
        <v>22.417496</v>
      </c>
      <c r="E100" s="1">
        <f>'[1]Wycena frontów MDF'!Z96*15</f>
        <v>4.23522</v>
      </c>
      <c r="F100" s="372">
        <f t="shared" si="1"/>
        <v>26.652715999999998</v>
      </c>
      <c r="G100" s="373" t="s">
        <v>71</v>
      </c>
    </row>
    <row r="101" spans="1:7" ht="20.100000000000001" customHeight="1">
      <c r="A101" s="655"/>
      <c r="B101" s="442"/>
      <c r="C101" s="2" t="s">
        <v>72</v>
      </c>
      <c r="D101" s="372">
        <v>22.990796</v>
      </c>
      <c r="E101" s="1">
        <f>'[1]Wycena frontów MDF'!Z97*15</f>
        <v>4.7699699999999998</v>
      </c>
      <c r="F101" s="372">
        <f t="shared" si="1"/>
        <v>27.760766</v>
      </c>
      <c r="G101" s="373" t="s">
        <v>72</v>
      </c>
    </row>
    <row r="102" spans="1:7" ht="20.100000000000001" customHeight="1">
      <c r="A102" s="655"/>
      <c r="B102" s="442"/>
      <c r="C102" s="2" t="s">
        <v>73</v>
      </c>
      <c r="D102" s="372">
        <v>24.694096000000002</v>
      </c>
      <c r="E102" s="1">
        <f>'[1]Wycena frontów MDF'!Z98*15</f>
        <v>5.3047199999999997</v>
      </c>
      <c r="F102" s="372">
        <f t="shared" si="1"/>
        <v>29.998816000000001</v>
      </c>
      <c r="G102" s="373" t="s">
        <v>73</v>
      </c>
    </row>
    <row r="103" spans="1:7" ht="20.100000000000001" customHeight="1" thickBot="1">
      <c r="A103" s="656"/>
      <c r="B103" s="441"/>
      <c r="C103" s="21" t="s">
        <v>74</v>
      </c>
      <c r="D103" s="372">
        <v>27.730695999999998</v>
      </c>
      <c r="E103" s="1">
        <f>'[1]Wycena frontów MDF'!Z99*15</f>
        <v>6.3742199999999993</v>
      </c>
      <c r="F103" s="372">
        <f t="shared" si="1"/>
        <v>34.104915999999996</v>
      </c>
      <c r="G103" s="373" t="s">
        <v>74</v>
      </c>
    </row>
    <row r="104" spans="1:7" ht="99.95" customHeight="1" thickBot="1">
      <c r="A104" s="380"/>
      <c r="B104" s="295"/>
      <c r="C104" s="24" t="s">
        <v>75</v>
      </c>
      <c r="D104" s="372">
        <v>18.476544000000001</v>
      </c>
      <c r="E104" s="1">
        <f>'[1]Wycena frontów MDF'!Z100*15</f>
        <v>1.0281</v>
      </c>
      <c r="F104" s="372">
        <f t="shared" si="1"/>
        <v>19.504643999999999</v>
      </c>
      <c r="G104" s="381" t="s">
        <v>75</v>
      </c>
    </row>
    <row r="105" spans="1:7" ht="99.95" customHeight="1" thickBot="1">
      <c r="A105" s="380"/>
      <c r="B105" s="295"/>
      <c r="C105" s="24" t="s">
        <v>76</v>
      </c>
      <c r="D105" s="372">
        <v>23.7847148</v>
      </c>
      <c r="E105" s="1">
        <f>'[1]Wycena frontów MDF'!Z101*15</f>
        <v>1.0281</v>
      </c>
      <c r="F105" s="372">
        <f t="shared" si="1"/>
        <v>24.812814799999998</v>
      </c>
      <c r="G105" s="381" t="s">
        <v>76</v>
      </c>
    </row>
    <row r="106" spans="1:7" ht="24.95" customHeight="1">
      <c r="A106" s="654"/>
      <c r="B106" s="440"/>
      <c r="C106" s="19" t="s">
        <v>77</v>
      </c>
      <c r="D106" s="372">
        <v>16.029144000000002</v>
      </c>
      <c r="E106" s="1">
        <f>'[1]Wycena frontów MDF'!Z102*15</f>
        <v>6.3314399999999997</v>
      </c>
      <c r="F106" s="372">
        <f t="shared" si="1"/>
        <v>22.360584000000003</v>
      </c>
      <c r="G106" s="382" t="s">
        <v>77</v>
      </c>
    </row>
    <row r="107" spans="1:7" ht="24.95" customHeight="1">
      <c r="A107" s="655"/>
      <c r="B107" s="442"/>
      <c r="C107" s="2" t="s">
        <v>78</v>
      </c>
      <c r="D107" s="372">
        <v>17.034344000000001</v>
      </c>
      <c r="E107" s="1">
        <f>'[1]Wycena frontów MDF'!Z103*15</f>
        <v>7.4009399999999994</v>
      </c>
      <c r="F107" s="372">
        <f t="shared" si="1"/>
        <v>24.435283999999999</v>
      </c>
      <c r="G107" s="382" t="s">
        <v>78</v>
      </c>
    </row>
    <row r="108" spans="1:7" ht="24.95" customHeight="1">
      <c r="A108" s="655"/>
      <c r="B108" s="442"/>
      <c r="C108" s="2" t="s">
        <v>79</v>
      </c>
      <c r="D108" s="372">
        <v>18.039544000000003</v>
      </c>
      <c r="E108" s="1">
        <f>'[1]Wycena frontów MDF'!Z104*15</f>
        <v>8.47044</v>
      </c>
      <c r="F108" s="372">
        <f t="shared" si="1"/>
        <v>26.509984000000003</v>
      </c>
      <c r="G108" s="382" t="s">
        <v>79</v>
      </c>
    </row>
    <row r="109" spans="1:7" ht="24.95" customHeight="1" thickBot="1">
      <c r="A109" s="656"/>
      <c r="B109" s="441"/>
      <c r="C109" s="21" t="s">
        <v>80</v>
      </c>
      <c r="D109" s="372">
        <v>19.044744000000005</v>
      </c>
      <c r="E109" s="1">
        <f>'[1]Wycena frontów MDF'!Z105*15</f>
        <v>9.5399399999999996</v>
      </c>
      <c r="F109" s="372">
        <f t="shared" si="1"/>
        <v>28.584684000000003</v>
      </c>
      <c r="G109" s="382" t="s">
        <v>80</v>
      </c>
    </row>
    <row r="110" spans="1:7" ht="24.95" customHeight="1">
      <c r="A110" s="654"/>
      <c r="B110" s="440"/>
      <c r="C110" s="19" t="s">
        <v>81</v>
      </c>
      <c r="D110" s="372">
        <v>15.981144000000002</v>
      </c>
      <c r="E110" s="1">
        <f>'[1]Wycena frontów MDF'!Z106*15</f>
        <v>6.3131999999999993</v>
      </c>
      <c r="F110" s="372">
        <f t="shared" si="1"/>
        <v>22.294344000000002</v>
      </c>
      <c r="G110" s="383" t="s">
        <v>81</v>
      </c>
    </row>
    <row r="111" spans="1:7" ht="24.95" customHeight="1">
      <c r="A111" s="655"/>
      <c r="B111" s="442"/>
      <c r="C111" s="2" t="s">
        <v>82</v>
      </c>
      <c r="D111" s="372">
        <v>16.986344000000003</v>
      </c>
      <c r="E111" s="1">
        <f>'[1]Wycena frontów MDF'!Z107*15</f>
        <v>7.3781999999999996</v>
      </c>
      <c r="F111" s="372">
        <f t="shared" si="1"/>
        <v>24.364544000000002</v>
      </c>
      <c r="G111" s="383" t="s">
        <v>82</v>
      </c>
    </row>
    <row r="112" spans="1:7" ht="24.95" customHeight="1">
      <c r="A112" s="655"/>
      <c r="B112" s="442"/>
      <c r="C112" s="2" t="s">
        <v>83</v>
      </c>
      <c r="D112" s="372">
        <v>17.991544000000005</v>
      </c>
      <c r="E112" s="1">
        <f>'[1]Wycena frontów MDF'!Z108*15</f>
        <v>8.4432000000000009</v>
      </c>
      <c r="F112" s="372">
        <f t="shared" si="1"/>
        <v>26.434744000000006</v>
      </c>
      <c r="G112" s="383" t="s">
        <v>83</v>
      </c>
    </row>
    <row r="113" spans="1:7" ht="24.95" customHeight="1" thickBot="1">
      <c r="A113" s="656"/>
      <c r="B113" s="441"/>
      <c r="C113" s="21" t="s">
        <v>84</v>
      </c>
      <c r="D113" s="372">
        <v>18.996744000000007</v>
      </c>
      <c r="E113" s="1">
        <f>'[1]Wycena frontów MDF'!Z109*15</f>
        <v>9.5082000000000004</v>
      </c>
      <c r="F113" s="372">
        <f t="shared" si="1"/>
        <v>28.504944000000009</v>
      </c>
      <c r="G113" s="383" t="s">
        <v>84</v>
      </c>
    </row>
    <row r="114" spans="1:7" ht="24.95" customHeight="1">
      <c r="A114" s="654"/>
      <c r="B114" s="440"/>
      <c r="C114" s="19" t="s">
        <v>899</v>
      </c>
      <c r="D114" s="372">
        <v>22.876370200000004</v>
      </c>
      <c r="E114" s="1">
        <f>'[1]Wycena frontów MDF'!Z110*15</f>
        <v>6.3473999999999995</v>
      </c>
      <c r="F114" s="372">
        <f t="shared" si="1"/>
        <v>29.223770200000004</v>
      </c>
      <c r="G114" s="382" t="s">
        <v>899</v>
      </c>
    </row>
    <row r="115" spans="1:7" ht="24.95" customHeight="1">
      <c r="A115" s="655"/>
      <c r="B115" s="442"/>
      <c r="C115" s="2" t="s">
        <v>900</v>
      </c>
      <c r="D115" s="372">
        <v>24.550430200000001</v>
      </c>
      <c r="E115" s="1">
        <f>'[1]Wycena frontów MDF'!Z111*15</f>
        <v>7.412399999999999</v>
      </c>
      <c r="F115" s="372">
        <f t="shared" si="1"/>
        <v>31.962830199999999</v>
      </c>
      <c r="G115" s="382" t="s">
        <v>900</v>
      </c>
    </row>
    <row r="116" spans="1:7" ht="24.95" customHeight="1">
      <c r="A116" s="655"/>
      <c r="B116" s="442"/>
      <c r="C116" s="2" t="s">
        <v>901</v>
      </c>
      <c r="D116" s="372">
        <v>26.224490200000002</v>
      </c>
      <c r="E116" s="1">
        <f>'[1]Wycena frontów MDF'!Z112*15</f>
        <v>8.4773999999999994</v>
      </c>
      <c r="F116" s="372">
        <f t="shared" si="1"/>
        <v>34.701890200000001</v>
      </c>
      <c r="G116" s="382" t="s">
        <v>901</v>
      </c>
    </row>
    <row r="117" spans="1:7" ht="24.95" customHeight="1" thickBot="1">
      <c r="A117" s="656"/>
      <c r="B117" s="441"/>
      <c r="C117" s="21" t="s">
        <v>902</v>
      </c>
      <c r="D117" s="372">
        <v>27.898550200000003</v>
      </c>
      <c r="E117" s="1">
        <f>'[1]Wycena frontów MDF'!Z113*15</f>
        <v>9.5423999999999989</v>
      </c>
      <c r="F117" s="372">
        <f t="shared" si="1"/>
        <v>37.440950200000003</v>
      </c>
      <c r="G117" s="382" t="s">
        <v>902</v>
      </c>
    </row>
    <row r="118" spans="1:7" ht="24.95" customHeight="1">
      <c r="A118" s="654"/>
      <c r="B118" s="440"/>
      <c r="C118" s="19" t="s">
        <v>903</v>
      </c>
      <c r="D118" s="372">
        <v>28</v>
      </c>
      <c r="E118" s="1">
        <f>'[1]Wycena frontów MDF'!Z114*15</f>
        <v>6.3473999999999995</v>
      </c>
      <c r="F118" s="372">
        <f t="shared" si="1"/>
        <v>34.3474</v>
      </c>
      <c r="G118" s="384" t="s">
        <v>903</v>
      </c>
    </row>
    <row r="119" spans="1:7" ht="24.95" customHeight="1">
      <c r="A119" s="655"/>
      <c r="B119" s="442"/>
      <c r="C119" s="2" t="s">
        <v>904</v>
      </c>
      <c r="D119" s="372">
        <v>30</v>
      </c>
      <c r="E119" s="1">
        <f>'[1]Wycena frontów MDF'!Z115*15</f>
        <v>7.412399999999999</v>
      </c>
      <c r="F119" s="372">
        <f t="shared" si="1"/>
        <v>37.412399999999998</v>
      </c>
      <c r="G119" s="384" t="s">
        <v>904</v>
      </c>
    </row>
    <row r="120" spans="1:7" ht="24.95" customHeight="1">
      <c r="A120" s="655"/>
      <c r="B120" s="442"/>
      <c r="C120" s="2" t="s">
        <v>905</v>
      </c>
      <c r="D120" s="372">
        <v>32</v>
      </c>
      <c r="E120" s="1">
        <f>'[1]Wycena frontów MDF'!Z116*15</f>
        <v>8.4773999999999994</v>
      </c>
      <c r="F120" s="372">
        <f t="shared" si="1"/>
        <v>40.477400000000003</v>
      </c>
      <c r="G120" s="384" t="s">
        <v>905</v>
      </c>
    </row>
    <row r="121" spans="1:7" ht="24.95" customHeight="1" thickBot="1">
      <c r="A121" s="656"/>
      <c r="B121" s="441"/>
      <c r="C121" s="21" t="s">
        <v>906</v>
      </c>
      <c r="D121" s="372">
        <v>34</v>
      </c>
      <c r="E121" s="1">
        <f>'[1]Wycena frontów MDF'!Z117*15</f>
        <v>9.5423999999999989</v>
      </c>
      <c r="F121" s="372">
        <f t="shared" si="1"/>
        <v>43.542400000000001</v>
      </c>
      <c r="G121" s="384" t="s">
        <v>906</v>
      </c>
    </row>
    <row r="122" spans="1:7" ht="99.95" customHeight="1" thickBot="1">
      <c r="A122" s="380"/>
      <c r="B122" s="295"/>
      <c r="C122" s="24" t="s">
        <v>85</v>
      </c>
      <c r="D122" s="372">
        <v>36.909712200000001</v>
      </c>
      <c r="E122" s="1">
        <f>'[1]Wycena frontów MDF'!Z118*15</f>
        <v>6.3956099999999996</v>
      </c>
      <c r="F122" s="372">
        <f t="shared" si="1"/>
        <v>43.305322199999999</v>
      </c>
      <c r="G122" s="382" t="s">
        <v>85</v>
      </c>
    </row>
    <row r="123" spans="1:7" ht="99.95" customHeight="1" thickBot="1">
      <c r="A123" s="380"/>
      <c r="B123" s="295"/>
      <c r="C123" s="24" t="s">
        <v>86</v>
      </c>
      <c r="D123" s="372">
        <v>38.591592800000001</v>
      </c>
      <c r="E123" s="1">
        <f>'[1]Wycena frontów MDF'!Z119*15</f>
        <v>6.3956099999999996</v>
      </c>
      <c r="F123" s="372">
        <f t="shared" si="1"/>
        <v>44.987202799999999</v>
      </c>
      <c r="G123" s="382" t="s">
        <v>86</v>
      </c>
    </row>
    <row r="124" spans="1:7" ht="99.95" customHeight="1" thickBot="1">
      <c r="A124" s="380"/>
      <c r="B124" s="295"/>
      <c r="C124" s="24" t="s">
        <v>87</v>
      </c>
      <c r="D124" s="372">
        <v>64.098200800000001</v>
      </c>
      <c r="E124" s="1">
        <f>'[1]Wycena frontów MDF'!Z120*15</f>
        <v>6.7520999999999995</v>
      </c>
      <c r="F124" s="372">
        <f t="shared" si="1"/>
        <v>70.850300799999999</v>
      </c>
      <c r="G124" s="385" t="s">
        <v>87</v>
      </c>
    </row>
    <row r="125" spans="1:7" ht="99.95" customHeight="1" thickBot="1">
      <c r="A125" s="380"/>
      <c r="B125" s="295"/>
      <c r="C125" s="24" t="s">
        <v>88</v>
      </c>
      <c r="D125" s="372">
        <v>74.067828000000006</v>
      </c>
      <c r="E125" s="1">
        <f>'[1]Wycena frontów MDF'!Z121*15</f>
        <v>6.7330800000000002</v>
      </c>
      <c r="F125" s="372">
        <f t="shared" si="1"/>
        <v>80.800908000000007</v>
      </c>
      <c r="G125" s="385" t="s">
        <v>88</v>
      </c>
    </row>
    <row r="126" spans="1:7" ht="99.95" customHeight="1" thickBot="1">
      <c r="A126" s="380"/>
      <c r="B126" s="295"/>
      <c r="C126" s="24" t="s">
        <v>89</v>
      </c>
      <c r="D126" s="372">
        <v>82.176397199999997</v>
      </c>
      <c r="E126" s="1">
        <f>'[1]Wycena frontów MDF'!Z122*15</f>
        <v>6.6950400000000005</v>
      </c>
      <c r="F126" s="372">
        <f t="shared" si="1"/>
        <v>88.871437200000003</v>
      </c>
      <c r="G126" s="385" t="s">
        <v>89</v>
      </c>
    </row>
    <row r="127" spans="1:7" ht="99.95" customHeight="1" thickBot="1">
      <c r="A127" s="380"/>
      <c r="B127" s="295"/>
      <c r="C127" s="24" t="s">
        <v>90</v>
      </c>
      <c r="D127" s="372">
        <v>90.284966399999988</v>
      </c>
      <c r="E127" s="1">
        <f>'[1]Wycena frontów MDF'!Z123*15</f>
        <v>6.657</v>
      </c>
      <c r="F127" s="372">
        <f t="shared" si="1"/>
        <v>96.941966399999984</v>
      </c>
      <c r="G127" s="385" t="s">
        <v>90</v>
      </c>
    </row>
    <row r="128" spans="1:7" ht="99.95" customHeight="1" thickBot="1">
      <c r="A128" s="380"/>
      <c r="B128" s="295"/>
      <c r="C128" s="24" t="s">
        <v>91</v>
      </c>
      <c r="D128" s="372">
        <v>44.728636099999996</v>
      </c>
      <c r="E128" s="1">
        <f>'[1]Wycena frontów MDF'!Z124*15</f>
        <v>4.5881549999999995</v>
      </c>
      <c r="F128" s="372">
        <f t="shared" si="1"/>
        <v>49.316791099999996</v>
      </c>
      <c r="G128" s="382" t="s">
        <v>91</v>
      </c>
    </row>
    <row r="129" spans="1:7" ht="99.95" customHeight="1" thickBot="1">
      <c r="A129" s="380"/>
      <c r="B129" s="295"/>
      <c r="C129" s="24" t="s">
        <v>907</v>
      </c>
      <c r="D129" s="372">
        <v>33.494695</v>
      </c>
      <c r="E129" s="1">
        <f>'[1]Wycena frontów MDF'!Z125*15</f>
        <v>4.9838699999999996</v>
      </c>
      <c r="F129" s="372">
        <f t="shared" si="1"/>
        <v>38.478565000000003</v>
      </c>
      <c r="G129" s="382" t="s">
        <v>907</v>
      </c>
    </row>
    <row r="130" spans="1:7" ht="99.95" customHeight="1" thickBot="1">
      <c r="A130" s="380"/>
      <c r="B130" s="295"/>
      <c r="C130" s="24" t="s">
        <v>908</v>
      </c>
      <c r="D130" s="372">
        <v>33.494695</v>
      </c>
      <c r="E130" s="1">
        <f>'[1]Wycena frontów MDF'!Z126*15</f>
        <v>4.9838699999999996</v>
      </c>
      <c r="F130" s="372">
        <f t="shared" si="1"/>
        <v>38.478565000000003</v>
      </c>
      <c r="G130" s="386" t="s">
        <v>908</v>
      </c>
    </row>
    <row r="131" spans="1:7" ht="99.95" customHeight="1" thickBot="1">
      <c r="A131" s="380"/>
      <c r="B131" s="295"/>
      <c r="C131" s="24" t="s">
        <v>909</v>
      </c>
      <c r="D131" s="372">
        <v>51.752291999999997</v>
      </c>
      <c r="E131" s="1">
        <f>'[1]Wycena frontów MDF'!Z127*15</f>
        <v>4.9838699999999996</v>
      </c>
      <c r="F131" s="372">
        <f t="shared" si="1"/>
        <v>56.736161999999993</v>
      </c>
      <c r="G131" s="376" t="s">
        <v>909</v>
      </c>
    </row>
    <row r="132" spans="1:7" ht="99.95" customHeight="1" thickBot="1">
      <c r="A132" s="380"/>
      <c r="B132" s="295"/>
      <c r="C132" s="24" t="s">
        <v>910</v>
      </c>
      <c r="D132" s="372">
        <v>51.752291999999997</v>
      </c>
      <c r="E132" s="1">
        <f>'[1]Wycena frontów MDF'!Z128*15</f>
        <v>4.9838699999999996</v>
      </c>
      <c r="F132" s="372">
        <f t="shared" si="1"/>
        <v>56.736161999999993</v>
      </c>
      <c r="G132" s="376" t="s">
        <v>910</v>
      </c>
    </row>
    <row r="133" spans="1:7" ht="99.95" customHeight="1" thickBot="1">
      <c r="A133" s="380"/>
      <c r="B133" s="295"/>
      <c r="C133" s="24" t="s">
        <v>911</v>
      </c>
      <c r="D133" s="372">
        <v>51.752291999999997</v>
      </c>
      <c r="E133" s="1">
        <f>'[1]Wycena frontów MDF'!Z129*15</f>
        <v>4.9838699999999996</v>
      </c>
      <c r="F133" s="372">
        <f t="shared" si="1"/>
        <v>56.736161999999993</v>
      </c>
      <c r="G133" s="376" t="s">
        <v>911</v>
      </c>
    </row>
    <row r="134" spans="1:7" ht="99.95" customHeight="1" thickBot="1">
      <c r="A134" s="380"/>
      <c r="B134" s="295"/>
      <c r="C134" s="24" t="s">
        <v>912</v>
      </c>
      <c r="D134" s="372">
        <v>51.752291999999997</v>
      </c>
      <c r="E134" s="1">
        <f>'[1]Wycena frontów MDF'!Z130*15</f>
        <v>4.9838699999999996</v>
      </c>
      <c r="F134" s="372">
        <f t="shared" si="1"/>
        <v>56.736161999999993</v>
      </c>
      <c r="G134" s="376" t="s">
        <v>912</v>
      </c>
    </row>
    <row r="135" spans="1:7" ht="99.95" customHeight="1" thickBot="1">
      <c r="A135" s="380"/>
      <c r="B135" s="295"/>
      <c r="C135" s="24" t="s">
        <v>913</v>
      </c>
      <c r="D135" s="372">
        <v>11.138856000000002</v>
      </c>
      <c r="E135" s="1">
        <f>'[1]Wycena frontów MDF'!Z131*15</f>
        <v>0</v>
      </c>
      <c r="F135" s="372">
        <f t="shared" si="1"/>
        <v>11.138856000000002</v>
      </c>
      <c r="G135" s="373" t="s">
        <v>913</v>
      </c>
    </row>
    <row r="136" spans="1:7" ht="99.95" customHeight="1" thickBot="1">
      <c r="A136" s="380"/>
      <c r="B136" s="295"/>
      <c r="C136" s="24" t="s">
        <v>914</v>
      </c>
      <c r="D136" s="372">
        <v>11.138856000000002</v>
      </c>
      <c r="E136" s="1">
        <f>'[1]Wycena frontów MDF'!Z132*15</f>
        <v>0</v>
      </c>
      <c r="F136" s="372">
        <f t="shared" si="1"/>
        <v>11.138856000000002</v>
      </c>
      <c r="G136" s="387" t="s">
        <v>914</v>
      </c>
    </row>
    <row r="137" spans="1:7" ht="20.100000000000001" customHeight="1">
      <c r="A137" s="654"/>
      <c r="B137" s="440"/>
      <c r="C137" s="19" t="s">
        <v>92</v>
      </c>
      <c r="D137" s="372">
        <v>26.550499000000002</v>
      </c>
      <c r="E137" s="1">
        <f>'[1]Wycena frontów MDF'!Z133*15</f>
        <v>5.5810799999999992</v>
      </c>
      <c r="F137" s="372">
        <f t="shared" si="1"/>
        <v>32.131579000000002</v>
      </c>
      <c r="G137" s="388" t="s">
        <v>92</v>
      </c>
    </row>
    <row r="138" spans="1:7" ht="20.100000000000001" customHeight="1">
      <c r="A138" s="655"/>
      <c r="B138" s="442"/>
      <c r="C138" s="2" t="s">
        <v>93</v>
      </c>
      <c r="D138" s="372">
        <v>29.978399000000003</v>
      </c>
      <c r="E138" s="1">
        <f>'[1]Wycena frontów MDF'!Z134*15</f>
        <v>7.4665799999999996</v>
      </c>
      <c r="F138" s="372">
        <f t="shared" ref="F138:F201" si="2">D138+E138</f>
        <v>37.444979000000004</v>
      </c>
      <c r="G138" s="388" t="s">
        <v>93</v>
      </c>
    </row>
    <row r="139" spans="1:7" ht="20.100000000000001" customHeight="1">
      <c r="A139" s="655"/>
      <c r="B139" s="442"/>
      <c r="C139" s="2" t="s">
        <v>94</v>
      </c>
      <c r="D139" s="372">
        <v>31.692349000000004</v>
      </c>
      <c r="E139" s="1">
        <f>'[1]Wycena frontów MDF'!Z135*15</f>
        <v>8.4093299999999989</v>
      </c>
      <c r="F139" s="372">
        <f t="shared" si="2"/>
        <v>40.101679000000004</v>
      </c>
      <c r="G139" s="388" t="s">
        <v>94</v>
      </c>
    </row>
    <row r="140" spans="1:7" ht="20.100000000000001" customHeight="1">
      <c r="A140" s="655"/>
      <c r="B140" s="442"/>
      <c r="C140" s="2" t="s">
        <v>95</v>
      </c>
      <c r="D140" s="372">
        <v>33.406298999999997</v>
      </c>
      <c r="E140" s="1">
        <f>'[1]Wycena frontów MDF'!Z136*15</f>
        <v>9.3520799999999991</v>
      </c>
      <c r="F140" s="372">
        <f t="shared" si="2"/>
        <v>42.758378999999998</v>
      </c>
      <c r="G140" s="388" t="s">
        <v>95</v>
      </c>
    </row>
    <row r="141" spans="1:7" ht="20.100000000000001" customHeight="1" thickBot="1">
      <c r="A141" s="656"/>
      <c r="B141" s="441"/>
      <c r="C141" s="21" t="s">
        <v>96</v>
      </c>
      <c r="D141" s="372">
        <v>36.834199000000005</v>
      </c>
      <c r="E141" s="1">
        <f>'[1]Wycena frontów MDF'!Z137*15</f>
        <v>11.237579999999999</v>
      </c>
      <c r="F141" s="372">
        <f t="shared" si="2"/>
        <v>48.071779000000006</v>
      </c>
      <c r="G141" s="388" t="s">
        <v>96</v>
      </c>
    </row>
    <row r="142" spans="1:7" ht="20.100000000000001" customHeight="1">
      <c r="A142" s="654"/>
      <c r="B142" s="440"/>
      <c r="C142" s="19" t="s">
        <v>97</v>
      </c>
      <c r="D142" s="372">
        <v>47.892671000000007</v>
      </c>
      <c r="E142" s="1">
        <f>'[1]Wycena frontów MDF'!Z138*15</f>
        <v>5.5277999999999992</v>
      </c>
      <c r="F142" s="372">
        <f t="shared" si="2"/>
        <v>53.420471000000006</v>
      </c>
      <c r="G142" s="389" t="s">
        <v>97</v>
      </c>
    </row>
    <row r="143" spans="1:7" ht="20.100000000000001" customHeight="1">
      <c r="A143" s="655"/>
      <c r="B143" s="442"/>
      <c r="C143" s="2" t="s">
        <v>98</v>
      </c>
      <c r="D143" s="372">
        <v>52.915571</v>
      </c>
      <c r="E143" s="1">
        <f>'[1]Wycena frontów MDF'!Z139*15</f>
        <v>7.3953000000000007</v>
      </c>
      <c r="F143" s="372">
        <f t="shared" si="2"/>
        <v>60.310870999999999</v>
      </c>
      <c r="G143" s="389" t="s">
        <v>98</v>
      </c>
    </row>
    <row r="144" spans="1:7" ht="20.100000000000001" customHeight="1">
      <c r="A144" s="655"/>
      <c r="B144" s="442"/>
      <c r="C144" s="2" t="s">
        <v>99</v>
      </c>
      <c r="D144" s="372">
        <v>55.427021000000011</v>
      </c>
      <c r="E144" s="1">
        <f>'[1]Wycena frontów MDF'!Z140*15</f>
        <v>8.3290500000000005</v>
      </c>
      <c r="F144" s="372">
        <f t="shared" si="2"/>
        <v>63.756071000000013</v>
      </c>
      <c r="G144" s="389" t="s">
        <v>99</v>
      </c>
    </row>
    <row r="145" spans="1:7" ht="20.100000000000001" customHeight="1">
      <c r="A145" s="655"/>
      <c r="B145" s="442"/>
      <c r="C145" s="2" t="s">
        <v>100</v>
      </c>
      <c r="D145" s="372">
        <v>57.938471</v>
      </c>
      <c r="E145" s="1">
        <f>'[1]Wycena frontów MDF'!Z141*15</f>
        <v>9.2628000000000004</v>
      </c>
      <c r="F145" s="372">
        <f t="shared" si="2"/>
        <v>67.201271000000006</v>
      </c>
      <c r="G145" s="389" t="s">
        <v>100</v>
      </c>
    </row>
    <row r="146" spans="1:7" ht="20.100000000000001" customHeight="1" thickBot="1">
      <c r="A146" s="656"/>
      <c r="B146" s="441"/>
      <c r="C146" s="21" t="s">
        <v>101</v>
      </c>
      <c r="D146" s="372">
        <v>62.961371</v>
      </c>
      <c r="E146" s="1">
        <f>'[1]Wycena frontów MDF'!Z142*15</f>
        <v>11.130299999999998</v>
      </c>
      <c r="F146" s="372">
        <f t="shared" si="2"/>
        <v>74.091670999999991</v>
      </c>
      <c r="G146" s="389" t="s">
        <v>101</v>
      </c>
    </row>
    <row r="147" spans="1:7" ht="99.95" customHeight="1" thickBot="1">
      <c r="A147" s="380"/>
      <c r="B147" s="295"/>
      <c r="C147" s="24" t="s">
        <v>242</v>
      </c>
      <c r="D147" s="372">
        <v>32.342391399999997</v>
      </c>
      <c r="E147" s="1">
        <f>'[1]Wycena frontów MDF'!Z143*15</f>
        <v>5.7841800000000001</v>
      </c>
      <c r="F147" s="372">
        <f t="shared" si="2"/>
        <v>38.126571399999996</v>
      </c>
      <c r="G147" s="390" t="s">
        <v>242</v>
      </c>
    </row>
    <row r="148" spans="1:7" ht="20.100000000000001" customHeight="1">
      <c r="A148" s="654"/>
      <c r="B148" s="440"/>
      <c r="C148" s="19" t="s">
        <v>102</v>
      </c>
      <c r="D148" s="372">
        <v>38.156162999999999</v>
      </c>
      <c r="E148" s="1">
        <f>'[1]Wycena frontów MDF'!Z144*15</f>
        <v>8.6801999999999992</v>
      </c>
      <c r="F148" s="372">
        <f t="shared" si="2"/>
        <v>46.836362999999999</v>
      </c>
      <c r="G148" s="373" t="s">
        <v>102</v>
      </c>
    </row>
    <row r="149" spans="1:7" ht="20.100000000000001" customHeight="1">
      <c r="A149" s="655"/>
      <c r="B149" s="442"/>
      <c r="C149" s="2" t="s">
        <v>103</v>
      </c>
      <c r="D149" s="372">
        <v>42.316962999999994</v>
      </c>
      <c r="E149" s="1">
        <f>'[1]Wycena frontów MDF'!Z145*15</f>
        <v>11.612700000000002</v>
      </c>
      <c r="F149" s="372">
        <f t="shared" si="2"/>
        <v>53.929662999999998</v>
      </c>
      <c r="G149" s="373" t="s">
        <v>103</v>
      </c>
    </row>
    <row r="150" spans="1:7" ht="20.100000000000001" customHeight="1">
      <c r="A150" s="655"/>
      <c r="B150" s="442"/>
      <c r="C150" s="2" t="s">
        <v>104</v>
      </c>
      <c r="D150" s="372">
        <v>44.397362999999991</v>
      </c>
      <c r="E150" s="1">
        <f>'[1]Wycena frontów MDF'!Z146*15</f>
        <v>13.078949999999999</v>
      </c>
      <c r="F150" s="372">
        <f t="shared" si="2"/>
        <v>57.47631299999999</v>
      </c>
      <c r="G150" s="373" t="s">
        <v>104</v>
      </c>
    </row>
    <row r="151" spans="1:7" ht="20.100000000000001" customHeight="1">
      <c r="A151" s="655"/>
      <c r="B151" s="442"/>
      <c r="C151" s="2" t="s">
        <v>105</v>
      </c>
      <c r="D151" s="372">
        <v>46.477762999999989</v>
      </c>
      <c r="E151" s="1">
        <f>'[1]Wycena frontów MDF'!Z147*15</f>
        <v>14.545199999999999</v>
      </c>
      <c r="F151" s="372">
        <f t="shared" si="2"/>
        <v>61.02296299999999</v>
      </c>
      <c r="G151" s="373" t="s">
        <v>105</v>
      </c>
    </row>
    <row r="152" spans="1:7" ht="20.100000000000001" customHeight="1" thickBot="1">
      <c r="A152" s="656"/>
      <c r="B152" s="441"/>
      <c r="C152" s="21" t="s">
        <v>106</v>
      </c>
      <c r="D152" s="372">
        <v>50.638563000000012</v>
      </c>
      <c r="E152" s="1">
        <f>'[1]Wycena frontów MDF'!Z148*15</f>
        <v>17.477699999999999</v>
      </c>
      <c r="F152" s="372">
        <f t="shared" si="2"/>
        <v>68.116263000000004</v>
      </c>
      <c r="G152" s="373" t="s">
        <v>106</v>
      </c>
    </row>
    <row r="153" spans="1:7" ht="20.100000000000001" customHeight="1">
      <c r="A153" s="654"/>
      <c r="B153" s="440"/>
      <c r="C153" s="19" t="s">
        <v>107</v>
      </c>
      <c r="D153" s="372">
        <v>64.546967999999993</v>
      </c>
      <c r="E153" s="1">
        <f>'[1]Wycena frontów MDF'!Z149*15</f>
        <v>8.6535599999999988</v>
      </c>
      <c r="F153" s="372">
        <f t="shared" si="2"/>
        <v>73.200527999999991</v>
      </c>
      <c r="G153" s="391" t="s">
        <v>107</v>
      </c>
    </row>
    <row r="154" spans="1:7" ht="20.100000000000001" customHeight="1">
      <c r="A154" s="655"/>
      <c r="B154" s="442"/>
      <c r="C154" s="2" t="s">
        <v>108</v>
      </c>
      <c r="D154" s="372">
        <v>69.008568000000011</v>
      </c>
      <c r="E154" s="1">
        <f>'[1]Wycena frontów MDF'!Z150*15</f>
        <v>11.577060000000001</v>
      </c>
      <c r="F154" s="372">
        <f t="shared" si="2"/>
        <v>80.585628000000014</v>
      </c>
      <c r="G154" s="391" t="s">
        <v>108</v>
      </c>
    </row>
    <row r="155" spans="1:7" ht="20.100000000000001" customHeight="1">
      <c r="A155" s="655"/>
      <c r="B155" s="442"/>
      <c r="C155" s="2" t="s">
        <v>109</v>
      </c>
      <c r="D155" s="372">
        <v>70.089368000000007</v>
      </c>
      <c r="E155" s="1">
        <f>'[1]Wycena frontów MDF'!Z151*15</f>
        <v>13.038810000000002</v>
      </c>
      <c r="F155" s="372">
        <f t="shared" si="2"/>
        <v>83.128178000000005</v>
      </c>
      <c r="G155" s="391" t="s">
        <v>109</v>
      </c>
    </row>
    <row r="156" spans="1:7" ht="20.100000000000001" customHeight="1">
      <c r="A156" s="655"/>
      <c r="B156" s="442"/>
      <c r="C156" s="2" t="s">
        <v>110</v>
      </c>
      <c r="D156" s="372">
        <v>69.070167999999995</v>
      </c>
      <c r="E156" s="1">
        <f>'[1]Wycena frontów MDF'!Z152*15</f>
        <v>14.50056</v>
      </c>
      <c r="F156" s="372">
        <f t="shared" si="2"/>
        <v>83.570728000000003</v>
      </c>
      <c r="G156" s="391" t="s">
        <v>110</v>
      </c>
    </row>
    <row r="157" spans="1:7" ht="20.100000000000001" customHeight="1" thickBot="1">
      <c r="A157" s="656"/>
      <c r="B157" s="441"/>
      <c r="C157" s="21" t="s">
        <v>111</v>
      </c>
      <c r="D157" s="372">
        <v>74.131768000000008</v>
      </c>
      <c r="E157" s="1">
        <f>'[1]Wycena frontów MDF'!Z153*15</f>
        <v>17.424060000000001</v>
      </c>
      <c r="F157" s="372">
        <f t="shared" si="2"/>
        <v>91.555828000000005</v>
      </c>
      <c r="G157" s="391" t="s">
        <v>111</v>
      </c>
    </row>
    <row r="158" spans="1:7" ht="20.100000000000001" customHeight="1">
      <c r="A158" s="654"/>
      <c r="B158" s="440"/>
      <c r="C158" s="19" t="s">
        <v>112</v>
      </c>
      <c r="D158" s="372">
        <v>62.302431000000006</v>
      </c>
      <c r="E158" s="1">
        <f>'[1]Wycena frontów MDF'!Z154*15</f>
        <v>8.6535599999999988</v>
      </c>
      <c r="F158" s="372">
        <f t="shared" si="2"/>
        <v>70.955991000000012</v>
      </c>
      <c r="G158" s="373" t="s">
        <v>112</v>
      </c>
    </row>
    <row r="159" spans="1:7" ht="20.100000000000001" customHeight="1">
      <c r="A159" s="655"/>
      <c r="B159" s="442"/>
      <c r="C159" s="2" t="s">
        <v>113</v>
      </c>
      <c r="D159" s="372">
        <v>68.129631000000003</v>
      </c>
      <c r="E159" s="1">
        <f>'[1]Wycena frontów MDF'!Z155*15</f>
        <v>11.577060000000001</v>
      </c>
      <c r="F159" s="372">
        <f t="shared" si="2"/>
        <v>79.706691000000006</v>
      </c>
      <c r="G159" s="373" t="s">
        <v>113</v>
      </c>
    </row>
    <row r="160" spans="1:7" ht="20.100000000000001" customHeight="1">
      <c r="A160" s="655"/>
      <c r="B160" s="442"/>
      <c r="C160" s="2" t="s">
        <v>114</v>
      </c>
      <c r="D160" s="372">
        <v>71.043230999999992</v>
      </c>
      <c r="E160" s="1">
        <f>'[1]Wycena frontów MDF'!Z156*15</f>
        <v>13.038810000000002</v>
      </c>
      <c r="F160" s="372">
        <f t="shared" si="2"/>
        <v>84.08204099999999</v>
      </c>
      <c r="G160" s="373" t="s">
        <v>114</v>
      </c>
    </row>
    <row r="161" spans="1:7" ht="20.100000000000001" customHeight="1">
      <c r="A161" s="655"/>
      <c r="B161" s="442"/>
      <c r="C161" s="2" t="s">
        <v>115</v>
      </c>
      <c r="D161" s="372">
        <v>73.956830999999994</v>
      </c>
      <c r="E161" s="1">
        <f>'[1]Wycena frontów MDF'!Z157*15</f>
        <v>14.50056</v>
      </c>
      <c r="F161" s="372">
        <f t="shared" si="2"/>
        <v>88.457391000000001</v>
      </c>
      <c r="G161" s="373" t="s">
        <v>115</v>
      </c>
    </row>
    <row r="162" spans="1:7" ht="20.100000000000001" customHeight="1" thickBot="1">
      <c r="A162" s="656"/>
      <c r="B162" s="441"/>
      <c r="C162" s="21" t="s">
        <v>116</v>
      </c>
      <c r="D162" s="372">
        <v>79.784030999999999</v>
      </c>
      <c r="E162" s="1">
        <f>'[1]Wycena frontów MDF'!Z158*15</f>
        <v>17.424060000000001</v>
      </c>
      <c r="F162" s="372">
        <f t="shared" si="2"/>
        <v>97.208090999999996</v>
      </c>
      <c r="G162" s="373" t="s">
        <v>116</v>
      </c>
    </row>
    <row r="163" spans="1:7" ht="99.95" customHeight="1" thickBot="1">
      <c r="A163" s="380"/>
      <c r="B163" s="295"/>
      <c r="C163" s="24" t="s">
        <v>117</v>
      </c>
      <c r="D163" s="372">
        <v>49.97531080000001</v>
      </c>
      <c r="E163" s="1">
        <f>'[1]Wycena frontów MDF'!Z159*15</f>
        <v>12.140519999999999</v>
      </c>
      <c r="F163" s="372">
        <f t="shared" si="2"/>
        <v>62.115830800000012</v>
      </c>
      <c r="G163" s="392" t="s">
        <v>117</v>
      </c>
    </row>
    <row r="164" spans="1:7" ht="99.95" customHeight="1" thickBot="1">
      <c r="A164" s="380"/>
      <c r="B164" s="295"/>
      <c r="C164" s="24" t="s">
        <v>915</v>
      </c>
      <c r="D164" s="372">
        <v>49.662021799999998</v>
      </c>
      <c r="E164" s="1">
        <f>'[1]Wycena frontów MDF'!Z160*15</f>
        <v>8.69862</v>
      </c>
      <c r="F164" s="372">
        <f t="shared" si="2"/>
        <v>58.360641799999996</v>
      </c>
      <c r="G164" s="392" t="s">
        <v>915</v>
      </c>
    </row>
    <row r="165" spans="1:7" ht="99.95" customHeight="1" thickBot="1">
      <c r="A165" s="380"/>
      <c r="B165" s="295"/>
      <c r="C165" s="24" t="s">
        <v>916</v>
      </c>
      <c r="D165" s="372">
        <v>49.97531080000001</v>
      </c>
      <c r="E165" s="1">
        <f>'[1]Wycena frontów MDF'!Z161*15</f>
        <v>8.69862</v>
      </c>
      <c r="F165" s="372">
        <f t="shared" si="2"/>
        <v>58.673930800000008</v>
      </c>
      <c r="G165" s="392" t="s">
        <v>916</v>
      </c>
    </row>
    <row r="166" spans="1:7" ht="99.95" customHeight="1" thickBot="1">
      <c r="A166" s="380"/>
      <c r="B166" s="295"/>
      <c r="C166" s="24" t="s">
        <v>917</v>
      </c>
      <c r="D166" s="372">
        <v>49.662021799999998</v>
      </c>
      <c r="E166" s="1">
        <f>'[1]Wycena frontów MDF'!Z162*15</f>
        <v>8.6807400000000001</v>
      </c>
      <c r="F166" s="372">
        <f t="shared" si="2"/>
        <v>58.342761799999998</v>
      </c>
      <c r="G166" s="392" t="s">
        <v>917</v>
      </c>
    </row>
    <row r="167" spans="1:7" ht="99.95" customHeight="1" thickBot="1">
      <c r="A167" s="380"/>
      <c r="B167" s="295"/>
      <c r="C167" s="24" t="s">
        <v>918</v>
      </c>
      <c r="D167" s="372">
        <v>60.686421200000005</v>
      </c>
      <c r="E167" s="1">
        <f>'[1]Wycena frontów MDF'!Z163*15</f>
        <v>8.6807400000000001</v>
      </c>
      <c r="F167" s="372">
        <f t="shared" si="2"/>
        <v>69.367161199999998</v>
      </c>
      <c r="G167" s="392" t="s">
        <v>918</v>
      </c>
    </row>
    <row r="168" spans="1:7" ht="99.95" customHeight="1" thickBot="1">
      <c r="A168" s="380"/>
      <c r="B168" s="295"/>
      <c r="C168" s="24" t="s">
        <v>118</v>
      </c>
      <c r="D168" s="372">
        <v>37.622820000000004</v>
      </c>
      <c r="E168" s="1">
        <f>'[1]Wycena frontów MDF'!Z164*15</f>
        <v>17.477699999999999</v>
      </c>
      <c r="F168" s="372">
        <f t="shared" si="2"/>
        <v>55.100520000000003</v>
      </c>
      <c r="G168" s="373" t="s">
        <v>118</v>
      </c>
    </row>
    <row r="169" spans="1:7" ht="20.100000000000001" customHeight="1">
      <c r="A169" s="654"/>
      <c r="B169" s="440"/>
      <c r="C169" s="19" t="s">
        <v>119</v>
      </c>
      <c r="D169" s="372">
        <v>42.521875999999999</v>
      </c>
      <c r="E169" s="1">
        <f>'[1]Wycena frontów MDF'!Z165*15</f>
        <v>9.5682000000000009</v>
      </c>
      <c r="F169" s="372">
        <f t="shared" si="2"/>
        <v>52.090075999999996</v>
      </c>
      <c r="G169" s="373" t="s">
        <v>119</v>
      </c>
    </row>
    <row r="170" spans="1:7" ht="20.100000000000001" customHeight="1">
      <c r="A170" s="655"/>
      <c r="B170" s="442"/>
      <c r="C170" s="2" t="s">
        <v>120</v>
      </c>
      <c r="D170" s="372">
        <v>47.321775999999993</v>
      </c>
      <c r="E170" s="1">
        <f>'[1]Wycena frontów MDF'!Z166*15</f>
        <v>12.800700000000001</v>
      </c>
      <c r="F170" s="372">
        <f t="shared" si="2"/>
        <v>60.122475999999992</v>
      </c>
      <c r="G170" s="393" t="s">
        <v>120</v>
      </c>
    </row>
    <row r="171" spans="1:7" ht="20.100000000000001" customHeight="1">
      <c r="A171" s="655"/>
      <c r="B171" s="442"/>
      <c r="C171" s="2" t="s">
        <v>121</v>
      </c>
      <c r="D171" s="372">
        <v>49.72172599999999</v>
      </c>
      <c r="E171" s="1">
        <f>'[1]Wycena frontów MDF'!Z167*15</f>
        <v>14.41695</v>
      </c>
      <c r="F171" s="372">
        <f t="shared" si="2"/>
        <v>64.13867599999999</v>
      </c>
      <c r="G171" s="373" t="s">
        <v>121</v>
      </c>
    </row>
    <row r="172" spans="1:7" ht="20.100000000000001" customHeight="1">
      <c r="A172" s="655"/>
      <c r="B172" s="442"/>
      <c r="C172" s="2" t="s">
        <v>122</v>
      </c>
      <c r="D172" s="372">
        <v>52.121676000000001</v>
      </c>
      <c r="E172" s="1">
        <f>'[1]Wycena frontów MDF'!Z168*15</f>
        <v>16.033200000000001</v>
      </c>
      <c r="F172" s="372">
        <f t="shared" si="2"/>
        <v>68.154876000000002</v>
      </c>
      <c r="G172" s="394" t="s">
        <v>122</v>
      </c>
    </row>
    <row r="173" spans="1:7" ht="20.100000000000001" customHeight="1" thickBot="1">
      <c r="A173" s="656"/>
      <c r="B173" s="441"/>
      <c r="C173" s="21" t="s">
        <v>123</v>
      </c>
      <c r="D173" s="372">
        <v>56.921575999999995</v>
      </c>
      <c r="E173" s="1">
        <f>'[1]Wycena frontów MDF'!Z169*15</f>
        <v>19.265699999999999</v>
      </c>
      <c r="F173" s="372">
        <f t="shared" si="2"/>
        <v>76.187275999999997</v>
      </c>
      <c r="G173" s="373" t="s">
        <v>123</v>
      </c>
    </row>
    <row r="174" spans="1:7" ht="20.100000000000001" customHeight="1">
      <c r="A174" s="654"/>
      <c r="B174" s="440"/>
      <c r="C174" s="19" t="s">
        <v>124</v>
      </c>
      <c r="D174" s="372">
        <v>69.100871999999995</v>
      </c>
      <c r="E174" s="1">
        <f>'[1]Wycena frontów MDF'!Z170*15</f>
        <v>9.5815199999999976</v>
      </c>
      <c r="F174" s="372">
        <f t="shared" si="2"/>
        <v>78.682391999999993</v>
      </c>
      <c r="G174" s="373" t="s">
        <v>124</v>
      </c>
    </row>
    <row r="175" spans="1:7" ht="20.100000000000001" customHeight="1">
      <c r="A175" s="655"/>
      <c r="B175" s="442"/>
      <c r="C175" s="2" t="s">
        <v>125</v>
      </c>
      <c r="D175" s="372">
        <v>74.261071999999999</v>
      </c>
      <c r="E175" s="1">
        <f>'[1]Wycena frontów MDF'!Z171*15</f>
        <v>12.818519999999999</v>
      </c>
      <c r="F175" s="372">
        <f t="shared" si="2"/>
        <v>87.079591999999991</v>
      </c>
      <c r="G175" s="373" t="s">
        <v>125</v>
      </c>
    </row>
    <row r="176" spans="1:7" ht="20.100000000000001" customHeight="1">
      <c r="A176" s="655"/>
      <c r="B176" s="442"/>
      <c r="C176" s="2" t="s">
        <v>126</v>
      </c>
      <c r="D176" s="372">
        <v>75.691171999999995</v>
      </c>
      <c r="E176" s="1">
        <f>'[1]Wycena frontów MDF'!Z172*15</f>
        <v>14.43702</v>
      </c>
      <c r="F176" s="372">
        <f t="shared" si="2"/>
        <v>90.128191999999999</v>
      </c>
      <c r="G176" s="373" t="s">
        <v>126</v>
      </c>
    </row>
    <row r="177" spans="1:7" ht="20.100000000000001" customHeight="1">
      <c r="A177" s="655"/>
      <c r="B177" s="442"/>
      <c r="C177" s="2" t="s">
        <v>127</v>
      </c>
      <c r="D177" s="372">
        <v>75.02127200000001</v>
      </c>
      <c r="E177" s="1">
        <f>'[1]Wycena frontów MDF'!Z173*15</f>
        <v>16.055520000000001</v>
      </c>
      <c r="F177" s="372">
        <f t="shared" si="2"/>
        <v>91.076792000000012</v>
      </c>
      <c r="G177" s="373" t="s">
        <v>127</v>
      </c>
    </row>
    <row r="178" spans="1:7" ht="20.100000000000001" customHeight="1" thickBot="1">
      <c r="A178" s="656"/>
      <c r="B178" s="441"/>
      <c r="C178" s="21" t="s">
        <v>128</v>
      </c>
      <c r="D178" s="372">
        <v>80.78147199999998</v>
      </c>
      <c r="E178" s="1">
        <f>'[1]Wycena frontów MDF'!Z174*15</f>
        <v>19.29252</v>
      </c>
      <c r="F178" s="372">
        <f t="shared" si="2"/>
        <v>100.07399199999998</v>
      </c>
      <c r="G178" s="373" t="s">
        <v>128</v>
      </c>
    </row>
    <row r="179" spans="1:7" ht="20.100000000000001" customHeight="1">
      <c r="A179" s="654"/>
      <c r="B179" s="440"/>
      <c r="C179" s="19" t="s">
        <v>129</v>
      </c>
      <c r="D179" s="372">
        <v>66.679448000000008</v>
      </c>
      <c r="E179" s="1">
        <f>'[1]Wycena frontów MDF'!Z175*15</f>
        <v>9.5815199999999976</v>
      </c>
      <c r="F179" s="372">
        <f t="shared" si="2"/>
        <v>76.260968000000005</v>
      </c>
      <c r="G179" s="373" t="s">
        <v>129</v>
      </c>
    </row>
    <row r="180" spans="1:7" ht="20.100000000000001" customHeight="1">
      <c r="A180" s="655"/>
      <c r="B180" s="442"/>
      <c r="C180" s="2" t="s">
        <v>130</v>
      </c>
      <c r="D180" s="372">
        <v>73.074347999999986</v>
      </c>
      <c r="E180" s="1">
        <f>'[1]Wycena frontów MDF'!Z176*15</f>
        <v>12.818519999999999</v>
      </c>
      <c r="F180" s="372">
        <f t="shared" si="2"/>
        <v>85.892867999999993</v>
      </c>
      <c r="G180" s="373" t="s">
        <v>130</v>
      </c>
    </row>
    <row r="181" spans="1:7" ht="20.100000000000001" customHeight="1">
      <c r="A181" s="655"/>
      <c r="B181" s="442"/>
      <c r="C181" s="2" t="s">
        <v>131</v>
      </c>
      <c r="D181" s="372">
        <v>76.27179799999999</v>
      </c>
      <c r="E181" s="1">
        <f>'[1]Wycena frontów MDF'!Z177*15</f>
        <v>14.43702</v>
      </c>
      <c r="F181" s="372">
        <f t="shared" si="2"/>
        <v>90.708817999999994</v>
      </c>
      <c r="G181" s="373" t="s">
        <v>131</v>
      </c>
    </row>
    <row r="182" spans="1:7" ht="20.100000000000001" customHeight="1">
      <c r="A182" s="655"/>
      <c r="B182" s="442"/>
      <c r="C182" s="2" t="s">
        <v>132</v>
      </c>
      <c r="D182" s="372">
        <v>79.469247999999993</v>
      </c>
      <c r="E182" s="1">
        <f>'[1]Wycena frontów MDF'!Z178*15</f>
        <v>16.055520000000001</v>
      </c>
      <c r="F182" s="372">
        <f t="shared" si="2"/>
        <v>95.524767999999995</v>
      </c>
      <c r="G182" s="373" t="s">
        <v>132</v>
      </c>
    </row>
    <row r="183" spans="1:7" ht="20.100000000000001" customHeight="1" thickBot="1">
      <c r="A183" s="656"/>
      <c r="B183" s="441"/>
      <c r="C183" s="21" t="s">
        <v>133</v>
      </c>
      <c r="D183" s="372">
        <v>85.864148</v>
      </c>
      <c r="E183" s="1">
        <f>'[1]Wycena frontów MDF'!Z179*15</f>
        <v>19.29252</v>
      </c>
      <c r="F183" s="372">
        <f t="shared" si="2"/>
        <v>105.156668</v>
      </c>
      <c r="G183" s="373" t="s">
        <v>133</v>
      </c>
    </row>
    <row r="184" spans="1:7" ht="99.95" customHeight="1" thickBot="1">
      <c r="A184" s="380"/>
      <c r="B184" s="295"/>
      <c r="C184" s="24" t="s">
        <v>134</v>
      </c>
      <c r="D184" s="372">
        <v>56.258323800000007</v>
      </c>
      <c r="E184" s="1">
        <f>'[1]Wycena frontów MDF'!Z180*15</f>
        <v>13.928519999999997</v>
      </c>
      <c r="F184" s="372">
        <f t="shared" si="2"/>
        <v>70.186843800000005</v>
      </c>
      <c r="G184" s="373" t="s">
        <v>134</v>
      </c>
    </row>
    <row r="185" spans="1:7" ht="99.95" customHeight="1" thickBot="1">
      <c r="A185" s="380"/>
      <c r="B185" s="295"/>
      <c r="C185" s="24" t="s">
        <v>919</v>
      </c>
      <c r="D185" s="372">
        <v>55.945034799999995</v>
      </c>
      <c r="E185" s="1">
        <f>'[1]Wycena frontów MDF'!Z181*15</f>
        <v>10.486619999999998</v>
      </c>
      <c r="F185" s="372">
        <f t="shared" si="2"/>
        <v>66.43165479999999</v>
      </c>
      <c r="G185" s="373" t="s">
        <v>919</v>
      </c>
    </row>
    <row r="186" spans="1:7" ht="99.95" customHeight="1" thickBot="1">
      <c r="A186" s="380"/>
      <c r="B186" s="295"/>
      <c r="C186" s="24" t="s">
        <v>920</v>
      </c>
      <c r="D186" s="372">
        <v>55.945034799999995</v>
      </c>
      <c r="E186" s="1">
        <f>'[1]Wycena frontów MDF'!Z182*15</f>
        <v>10.486619999999998</v>
      </c>
      <c r="F186" s="372">
        <f t="shared" si="2"/>
        <v>66.43165479999999</v>
      </c>
      <c r="G186" s="373" t="s">
        <v>920</v>
      </c>
    </row>
    <row r="187" spans="1:7" ht="99.95" customHeight="1" thickBot="1">
      <c r="A187" s="380"/>
      <c r="B187" s="295"/>
      <c r="C187" s="24" t="s">
        <v>921</v>
      </c>
      <c r="D187" s="372">
        <v>66.969434199999995</v>
      </c>
      <c r="E187" s="1">
        <f>'[1]Wycena frontów MDF'!Z183*15</f>
        <v>10.46874</v>
      </c>
      <c r="F187" s="372">
        <f t="shared" si="2"/>
        <v>77.438174199999992</v>
      </c>
      <c r="G187" s="373" t="s">
        <v>921</v>
      </c>
    </row>
    <row r="188" spans="1:7" ht="99.95" customHeight="1" thickBot="1">
      <c r="A188" s="380"/>
      <c r="B188" s="295"/>
      <c r="C188" s="24" t="s">
        <v>922</v>
      </c>
      <c r="D188" s="372">
        <v>66.969434199999995</v>
      </c>
      <c r="E188" s="1">
        <f>'[1]Wycena frontów MDF'!Z184*15</f>
        <v>10.46874</v>
      </c>
      <c r="F188" s="372">
        <f t="shared" si="2"/>
        <v>77.438174199999992</v>
      </c>
      <c r="G188" s="373" t="s">
        <v>922</v>
      </c>
    </row>
    <row r="189" spans="1:7" ht="99.95" customHeight="1" thickBot="1">
      <c r="A189" s="380"/>
      <c r="B189" s="295"/>
      <c r="C189" s="24" t="s">
        <v>923</v>
      </c>
      <c r="D189" s="372">
        <v>40.610980000000005</v>
      </c>
      <c r="E189" s="1">
        <f>'[1]Wycena frontów MDF'!Z185*15</f>
        <v>19.265699999999999</v>
      </c>
      <c r="F189" s="372">
        <f t="shared" si="2"/>
        <v>59.876680000000007</v>
      </c>
      <c r="G189" s="392" t="s">
        <v>923</v>
      </c>
    </row>
    <row r="190" spans="1:7" ht="99.95" customHeight="1" thickBot="1">
      <c r="A190" s="380"/>
      <c r="B190" s="295"/>
      <c r="C190" s="24" t="s">
        <v>924</v>
      </c>
      <c r="D190" s="372">
        <v>40.610980000000005</v>
      </c>
      <c r="E190" s="1">
        <f>'[1]Wycena frontów MDF'!Z186*15</f>
        <v>19.238879999999998</v>
      </c>
      <c r="F190" s="372">
        <f t="shared" si="2"/>
        <v>59.849860000000007</v>
      </c>
      <c r="G190" s="392" t="s">
        <v>924</v>
      </c>
    </row>
    <row r="191" spans="1:7" ht="99.95" customHeight="1" thickBot="1">
      <c r="A191" s="380"/>
      <c r="B191" s="295"/>
      <c r="C191" s="24" t="s">
        <v>925</v>
      </c>
      <c r="D191" s="372">
        <v>40.610980000000005</v>
      </c>
      <c r="E191" s="1">
        <f>'[1]Wycena frontów MDF'!Z187*15</f>
        <v>19.238879999999998</v>
      </c>
      <c r="F191" s="372">
        <f t="shared" si="2"/>
        <v>59.849860000000007</v>
      </c>
      <c r="G191" s="373" t="s">
        <v>925</v>
      </c>
    </row>
    <row r="192" spans="1:7" ht="20.100000000000001" customHeight="1">
      <c r="A192" s="654"/>
      <c r="B192" s="440"/>
      <c r="C192" s="19" t="s">
        <v>135</v>
      </c>
      <c r="D192" s="372">
        <v>9.6178600000000021</v>
      </c>
      <c r="E192" s="1">
        <f>'[1]Wycena frontów MDF'!Z188*15</f>
        <v>3.1657199999999999</v>
      </c>
      <c r="F192" s="372">
        <f t="shared" si="2"/>
        <v>12.783580000000002</v>
      </c>
      <c r="G192" s="373" t="s">
        <v>135</v>
      </c>
    </row>
    <row r="193" spans="1:7" ht="20.100000000000001" customHeight="1">
      <c r="A193" s="655"/>
      <c r="B193" s="442"/>
      <c r="C193" s="2" t="s">
        <v>136</v>
      </c>
      <c r="D193" s="372">
        <v>11.145260000000002</v>
      </c>
      <c r="E193" s="1">
        <f>'[1]Wycena frontów MDF'!Z189*15</f>
        <v>4.23522</v>
      </c>
      <c r="F193" s="372">
        <f t="shared" si="2"/>
        <v>15.380480000000002</v>
      </c>
      <c r="G193" s="373" t="s">
        <v>136</v>
      </c>
    </row>
    <row r="194" spans="1:7" ht="20.100000000000001" customHeight="1">
      <c r="A194" s="655"/>
      <c r="B194" s="442"/>
      <c r="C194" s="2" t="s">
        <v>137</v>
      </c>
      <c r="D194" s="372">
        <v>11.908960000000002</v>
      </c>
      <c r="E194" s="1">
        <f>'[1]Wycena frontów MDF'!Z190*15</f>
        <v>4.7699699999999998</v>
      </c>
      <c r="F194" s="372">
        <f t="shared" si="2"/>
        <v>16.678930000000001</v>
      </c>
      <c r="G194" s="373" t="s">
        <v>137</v>
      </c>
    </row>
    <row r="195" spans="1:7" ht="20.100000000000001" customHeight="1">
      <c r="A195" s="655"/>
      <c r="B195" s="442"/>
      <c r="C195" s="2" t="s">
        <v>138</v>
      </c>
      <c r="D195" s="372">
        <v>12.67266</v>
      </c>
      <c r="E195" s="1">
        <f>'[1]Wycena frontów MDF'!Z191*15</f>
        <v>5.3047199999999997</v>
      </c>
      <c r="F195" s="372">
        <f t="shared" si="2"/>
        <v>17.97738</v>
      </c>
      <c r="G195" s="373" t="s">
        <v>138</v>
      </c>
    </row>
    <row r="196" spans="1:7" ht="20.100000000000001" customHeight="1" thickBot="1">
      <c r="A196" s="656"/>
      <c r="B196" s="441"/>
      <c r="C196" s="21" t="s">
        <v>139</v>
      </c>
      <c r="D196" s="372">
        <v>14.200060000000001</v>
      </c>
      <c r="E196" s="1">
        <f>'[1]Wycena frontów MDF'!Z192*15</f>
        <v>6.3742199999999993</v>
      </c>
      <c r="F196" s="372">
        <f t="shared" si="2"/>
        <v>20.574280000000002</v>
      </c>
      <c r="G196" s="373" t="s">
        <v>139</v>
      </c>
    </row>
    <row r="197" spans="1:7" ht="20.100000000000001" customHeight="1">
      <c r="A197" s="654"/>
      <c r="B197" s="440"/>
      <c r="C197" s="19" t="s">
        <v>140</v>
      </c>
      <c r="D197" s="372">
        <v>14.413659999999998</v>
      </c>
      <c r="E197" s="1">
        <f>'[1]Wycena frontów MDF'!Z193*15</f>
        <v>6.3314399999999997</v>
      </c>
      <c r="F197" s="372">
        <f t="shared" si="2"/>
        <v>20.745099999999997</v>
      </c>
      <c r="G197" s="373" t="s">
        <v>140</v>
      </c>
    </row>
    <row r="198" spans="1:7" ht="20.100000000000001" customHeight="1">
      <c r="A198" s="655"/>
      <c r="B198" s="442"/>
      <c r="C198" s="2" t="s">
        <v>141</v>
      </c>
      <c r="D198" s="372">
        <v>15.941059999999998</v>
      </c>
      <c r="E198" s="1">
        <f>'[1]Wycena frontów MDF'!Z194*15</f>
        <v>7.4009399999999994</v>
      </c>
      <c r="F198" s="372">
        <f t="shared" si="2"/>
        <v>23.341999999999999</v>
      </c>
      <c r="G198" s="373" t="s">
        <v>141</v>
      </c>
    </row>
    <row r="199" spans="1:7" ht="20.100000000000001" customHeight="1">
      <c r="A199" s="655"/>
      <c r="B199" s="442"/>
      <c r="C199" s="2" t="s">
        <v>142</v>
      </c>
      <c r="D199" s="372">
        <v>17.46846</v>
      </c>
      <c r="E199" s="1">
        <f>'[1]Wycena frontów MDF'!Z195*15</f>
        <v>8.47044</v>
      </c>
      <c r="F199" s="372">
        <f t="shared" si="2"/>
        <v>25.9389</v>
      </c>
      <c r="G199" s="373" t="s">
        <v>142</v>
      </c>
    </row>
    <row r="200" spans="1:7" ht="20.100000000000001" customHeight="1">
      <c r="A200" s="655"/>
      <c r="B200" s="442"/>
      <c r="C200" s="2" t="s">
        <v>143</v>
      </c>
      <c r="D200" s="372">
        <v>18.995859999999997</v>
      </c>
      <c r="E200" s="1">
        <f>'[1]Wycena frontów MDF'!Z196*15</f>
        <v>9.5399399999999996</v>
      </c>
      <c r="F200" s="372">
        <f t="shared" si="2"/>
        <v>28.535799999999995</v>
      </c>
      <c r="G200" s="373" t="s">
        <v>143</v>
      </c>
    </row>
    <row r="201" spans="1:7" ht="20.100000000000001" customHeight="1" thickBot="1">
      <c r="A201" s="656"/>
      <c r="B201" s="441"/>
      <c r="C201" s="21" t="s">
        <v>144</v>
      </c>
      <c r="D201" s="372">
        <v>20.523259999999997</v>
      </c>
      <c r="E201" s="1">
        <f>'[1]Wycena frontów MDF'!Z197*15</f>
        <v>12.748439999999999</v>
      </c>
      <c r="F201" s="372">
        <f t="shared" si="2"/>
        <v>33.271699999999996</v>
      </c>
      <c r="G201" s="373" t="s">
        <v>144</v>
      </c>
    </row>
    <row r="202" spans="1:7" ht="20.100000000000001" customHeight="1">
      <c r="A202" s="654"/>
      <c r="B202" s="440"/>
      <c r="C202" s="19" t="s">
        <v>145</v>
      </c>
      <c r="D202" s="372">
        <v>18.076894400000004</v>
      </c>
      <c r="E202" s="1">
        <f>'[1]Wycena frontów MDF'!Z198*15</f>
        <v>6.3314399999999997</v>
      </c>
      <c r="F202" s="372">
        <f t="shared" ref="F202:F265" si="3">D202+E202</f>
        <v>24.408334400000005</v>
      </c>
      <c r="G202" s="373" t="s">
        <v>145</v>
      </c>
    </row>
    <row r="203" spans="1:7" ht="20.100000000000001" customHeight="1">
      <c r="A203" s="655"/>
      <c r="B203" s="442"/>
      <c r="C203" s="2" t="s">
        <v>146</v>
      </c>
      <c r="D203" s="372">
        <v>19.604294399999997</v>
      </c>
      <c r="E203" s="1">
        <f>'[1]Wycena frontów MDF'!Z199*15</f>
        <v>7.4009399999999994</v>
      </c>
      <c r="F203" s="372">
        <f t="shared" si="3"/>
        <v>27.005234399999996</v>
      </c>
      <c r="G203" s="373" t="s">
        <v>146</v>
      </c>
    </row>
    <row r="204" spans="1:7" ht="20.100000000000001" customHeight="1">
      <c r="A204" s="655"/>
      <c r="B204" s="442"/>
      <c r="C204" s="2" t="s">
        <v>147</v>
      </c>
      <c r="D204" s="372">
        <v>21.131694400000001</v>
      </c>
      <c r="E204" s="1">
        <f>'[1]Wycena frontów MDF'!Z200*15</f>
        <v>8.47044</v>
      </c>
      <c r="F204" s="372">
        <f t="shared" si="3"/>
        <v>29.602134400000001</v>
      </c>
      <c r="G204" s="373" t="s">
        <v>147</v>
      </c>
    </row>
    <row r="205" spans="1:7" ht="20.100000000000001" customHeight="1">
      <c r="A205" s="655"/>
      <c r="B205" s="442"/>
      <c r="C205" s="2" t="s">
        <v>148</v>
      </c>
      <c r="D205" s="372">
        <v>22.659094400000004</v>
      </c>
      <c r="E205" s="1">
        <f>'[1]Wycena frontów MDF'!Z201*15</f>
        <v>9.5399399999999996</v>
      </c>
      <c r="F205" s="372">
        <f t="shared" si="3"/>
        <v>32.199034400000002</v>
      </c>
      <c r="G205" s="373" t="s">
        <v>148</v>
      </c>
    </row>
    <row r="206" spans="1:7" ht="20.100000000000001" customHeight="1" thickBot="1">
      <c r="A206" s="656"/>
      <c r="B206" s="441"/>
      <c r="C206" s="21" t="s">
        <v>149</v>
      </c>
      <c r="D206" s="372">
        <v>24.186494400000001</v>
      </c>
      <c r="E206" s="1">
        <f>'[1]Wycena frontów MDF'!Z202*15</f>
        <v>12.748439999999999</v>
      </c>
      <c r="F206" s="372">
        <f t="shared" si="3"/>
        <v>36.934934400000003</v>
      </c>
      <c r="G206" s="373" t="s">
        <v>149</v>
      </c>
    </row>
    <row r="207" spans="1:7" ht="50.1" customHeight="1">
      <c r="A207" s="654"/>
      <c r="B207" s="440"/>
      <c r="C207" s="19" t="s">
        <v>926</v>
      </c>
      <c r="D207" s="372">
        <v>7.1131600000000006</v>
      </c>
      <c r="E207" s="1">
        <f>'[1]Wycena frontów MDF'!Z203*15</f>
        <v>0</v>
      </c>
      <c r="F207" s="372">
        <f t="shared" si="3"/>
        <v>7.1131600000000006</v>
      </c>
      <c r="G207" s="373" t="s">
        <v>926</v>
      </c>
    </row>
    <row r="208" spans="1:7" ht="50.1" customHeight="1" thickBot="1">
      <c r="A208" s="656"/>
      <c r="B208" s="441"/>
      <c r="C208" s="21" t="s">
        <v>927</v>
      </c>
      <c r="D208" s="372">
        <v>7.8768599999999989</v>
      </c>
      <c r="E208" s="1">
        <f>'[1]Wycena frontów MDF'!Z204*15</f>
        <v>0</v>
      </c>
      <c r="F208" s="372">
        <f t="shared" si="3"/>
        <v>7.8768599999999989</v>
      </c>
      <c r="G208" s="373" t="s">
        <v>927</v>
      </c>
    </row>
    <row r="209" spans="1:7" ht="50.1" customHeight="1">
      <c r="A209" s="654"/>
      <c r="B209" s="440"/>
      <c r="C209" s="19" t="s">
        <v>928</v>
      </c>
      <c r="D209" s="372">
        <v>7.1131600000000006</v>
      </c>
      <c r="E209" s="1">
        <f>'[1]Wycena frontów MDF'!Z205*15</f>
        <v>0</v>
      </c>
      <c r="F209" s="372">
        <f t="shared" si="3"/>
        <v>7.1131600000000006</v>
      </c>
      <c r="G209" s="373" t="s">
        <v>928</v>
      </c>
    </row>
    <row r="210" spans="1:7" ht="50.1" customHeight="1" thickBot="1">
      <c r="A210" s="656"/>
      <c r="B210" s="441"/>
      <c r="C210" s="21" t="s">
        <v>929</v>
      </c>
      <c r="D210" s="372">
        <v>7.8768599999999989</v>
      </c>
      <c r="E210" s="1">
        <f>'[1]Wycena frontów MDF'!Z206*15</f>
        <v>0</v>
      </c>
      <c r="F210" s="372">
        <f t="shared" si="3"/>
        <v>7.8768599999999989</v>
      </c>
      <c r="G210" s="373" t="s">
        <v>929</v>
      </c>
    </row>
    <row r="211" spans="1:7" ht="20.100000000000001" customHeight="1">
      <c r="A211" s="654"/>
      <c r="B211" s="440"/>
      <c r="C211" s="19" t="s">
        <v>150</v>
      </c>
      <c r="D211" s="372">
        <v>10.855943999999999</v>
      </c>
      <c r="E211" s="1">
        <f>'[1]Wycena frontów MDF'!Z207*15</f>
        <v>4.2174000000000005</v>
      </c>
      <c r="F211" s="372">
        <f t="shared" si="3"/>
        <v>15.073343999999999</v>
      </c>
      <c r="G211" s="373" t="s">
        <v>150</v>
      </c>
    </row>
    <row r="212" spans="1:7" ht="20.100000000000001" customHeight="1">
      <c r="A212" s="655"/>
      <c r="B212" s="442"/>
      <c r="C212" s="2" t="s">
        <v>151</v>
      </c>
      <c r="D212" s="372">
        <v>11.476844</v>
      </c>
      <c r="E212" s="1">
        <f>'[1]Wycena frontów MDF'!Z208*15</f>
        <v>4.7499000000000002</v>
      </c>
      <c r="F212" s="372">
        <f t="shared" si="3"/>
        <v>16.226744</v>
      </c>
      <c r="G212" s="373" t="s">
        <v>151</v>
      </c>
    </row>
    <row r="213" spans="1:7" ht="20.100000000000001" customHeight="1">
      <c r="A213" s="655"/>
      <c r="B213" s="442"/>
      <c r="C213" s="2" t="s">
        <v>152</v>
      </c>
      <c r="D213" s="372">
        <v>12.097744</v>
      </c>
      <c r="E213" s="1">
        <f>'[1]Wycena frontów MDF'!Z209*15</f>
        <v>5.2824</v>
      </c>
      <c r="F213" s="372">
        <f t="shared" si="3"/>
        <v>17.380144000000001</v>
      </c>
      <c r="G213" s="373" t="s">
        <v>152</v>
      </c>
    </row>
    <row r="214" spans="1:7" ht="20.100000000000001" customHeight="1">
      <c r="A214" s="655"/>
      <c r="B214" s="442"/>
      <c r="C214" s="2" t="s">
        <v>153</v>
      </c>
      <c r="D214" s="372">
        <v>13.339544</v>
      </c>
      <c r="E214" s="1">
        <f>'[1]Wycena frontów MDF'!Z210*15</f>
        <v>6.3473999999999995</v>
      </c>
      <c r="F214" s="372">
        <f t="shared" si="3"/>
        <v>19.686944</v>
      </c>
      <c r="G214" s="373" t="s">
        <v>153</v>
      </c>
    </row>
    <row r="215" spans="1:7" ht="20.100000000000001" customHeight="1">
      <c r="A215" s="655"/>
      <c r="B215" s="442"/>
      <c r="C215" s="2" t="s">
        <v>154</v>
      </c>
      <c r="D215" s="372">
        <v>14.581344000000001</v>
      </c>
      <c r="E215" s="1">
        <f>'[1]Wycena frontów MDF'!Z211*15</f>
        <v>7.412399999999999</v>
      </c>
      <c r="F215" s="372">
        <f t="shared" si="3"/>
        <v>21.993744</v>
      </c>
      <c r="G215" s="373" t="s">
        <v>154</v>
      </c>
    </row>
    <row r="216" spans="1:7" ht="20.100000000000001" customHeight="1">
      <c r="A216" s="655"/>
      <c r="B216" s="442"/>
      <c r="C216" s="2" t="s">
        <v>155</v>
      </c>
      <c r="D216" s="372">
        <v>15.823143999999999</v>
      </c>
      <c r="E216" s="1">
        <f>'[1]Wycena frontów MDF'!Z212*15</f>
        <v>8.4773999999999994</v>
      </c>
      <c r="F216" s="372">
        <f t="shared" si="3"/>
        <v>24.300543999999999</v>
      </c>
      <c r="G216" s="373" t="s">
        <v>155</v>
      </c>
    </row>
    <row r="217" spans="1:7" ht="20.100000000000001" customHeight="1">
      <c r="A217" s="655"/>
      <c r="B217" s="442"/>
      <c r="C217" s="2" t="s">
        <v>156</v>
      </c>
      <c r="D217" s="372">
        <v>17.064943999999997</v>
      </c>
      <c r="E217" s="1">
        <f>'[1]Wycena frontów MDF'!Z213*15</f>
        <v>9.5423999999999989</v>
      </c>
      <c r="F217" s="372">
        <f t="shared" si="3"/>
        <v>26.607343999999998</v>
      </c>
      <c r="G217" s="373" t="s">
        <v>156</v>
      </c>
    </row>
    <row r="218" spans="1:7" ht="20.100000000000001" customHeight="1" thickBot="1">
      <c r="A218" s="656"/>
      <c r="B218" s="441"/>
      <c r="C218" s="21" t="s">
        <v>157</v>
      </c>
      <c r="D218" s="372">
        <v>18.306743999999998</v>
      </c>
      <c r="E218" s="1">
        <f>'[1]Wycena frontów MDF'!Z214*15</f>
        <v>10.6074</v>
      </c>
      <c r="F218" s="372">
        <f t="shared" si="3"/>
        <v>28.914144</v>
      </c>
      <c r="G218" s="373" t="s">
        <v>157</v>
      </c>
    </row>
    <row r="219" spans="1:7" ht="20.100000000000001" customHeight="1">
      <c r="A219" s="654"/>
      <c r="B219" s="440"/>
      <c r="C219" s="19" t="s">
        <v>158</v>
      </c>
      <c r="D219" s="372">
        <v>12.996065999999999</v>
      </c>
      <c r="E219" s="1">
        <f>'[1]Wycena frontów MDF'!Z215*15</f>
        <v>4.2174000000000005</v>
      </c>
      <c r="F219" s="372">
        <f t="shared" si="3"/>
        <v>17.213466</v>
      </c>
      <c r="G219" s="373" t="s">
        <v>158</v>
      </c>
    </row>
    <row r="220" spans="1:7" ht="20.100000000000001" customHeight="1">
      <c r="A220" s="655"/>
      <c r="B220" s="442"/>
      <c r="C220" s="2" t="s">
        <v>159</v>
      </c>
      <c r="D220" s="372">
        <v>13.747866000000002</v>
      </c>
      <c r="E220" s="1">
        <f>'[1]Wycena frontów MDF'!Z216*15</f>
        <v>4.7499000000000002</v>
      </c>
      <c r="F220" s="372">
        <f t="shared" si="3"/>
        <v>18.497766000000002</v>
      </c>
      <c r="G220" s="373" t="s">
        <v>159</v>
      </c>
    </row>
    <row r="221" spans="1:7" ht="20.100000000000001" customHeight="1">
      <c r="A221" s="655"/>
      <c r="B221" s="442"/>
      <c r="C221" s="2" t="s">
        <v>160</v>
      </c>
      <c r="D221" s="372">
        <v>14.499666000000001</v>
      </c>
      <c r="E221" s="1">
        <f>'[1]Wycena frontów MDF'!Z217*15</f>
        <v>5.2824</v>
      </c>
      <c r="F221" s="372">
        <f t="shared" si="3"/>
        <v>19.782066</v>
      </c>
      <c r="G221" s="373" t="s">
        <v>160</v>
      </c>
    </row>
    <row r="222" spans="1:7" ht="20.100000000000001" customHeight="1">
      <c r="A222" s="655"/>
      <c r="B222" s="442"/>
      <c r="C222" s="2" t="s">
        <v>161</v>
      </c>
      <c r="D222" s="372">
        <v>16.003265999999996</v>
      </c>
      <c r="E222" s="1">
        <f>'[1]Wycena frontów MDF'!Z218*15</f>
        <v>6.3473999999999995</v>
      </c>
      <c r="F222" s="372">
        <f t="shared" si="3"/>
        <v>22.350665999999997</v>
      </c>
      <c r="G222" s="373" t="s">
        <v>161</v>
      </c>
    </row>
    <row r="223" spans="1:7" ht="20.100000000000001" customHeight="1">
      <c r="A223" s="655"/>
      <c r="B223" s="442"/>
      <c r="C223" s="2" t="s">
        <v>162</v>
      </c>
      <c r="D223" s="372">
        <v>17.506866000000002</v>
      </c>
      <c r="E223" s="1">
        <f>'[1]Wycena frontów MDF'!Z219*15</f>
        <v>7.412399999999999</v>
      </c>
      <c r="F223" s="372">
        <f t="shared" si="3"/>
        <v>24.919266</v>
      </c>
      <c r="G223" s="373" t="s">
        <v>162</v>
      </c>
    </row>
    <row r="224" spans="1:7" ht="20.100000000000001" customHeight="1">
      <c r="A224" s="655"/>
      <c r="B224" s="442"/>
      <c r="C224" s="2" t="s">
        <v>163</v>
      </c>
      <c r="D224" s="372">
        <v>19.010466000000001</v>
      </c>
      <c r="E224" s="1">
        <f>'[1]Wycena frontów MDF'!Z220*15</f>
        <v>8.4773999999999994</v>
      </c>
      <c r="F224" s="372">
        <f t="shared" si="3"/>
        <v>27.487866</v>
      </c>
      <c r="G224" s="373" t="s">
        <v>163</v>
      </c>
    </row>
    <row r="225" spans="1:7" ht="20.100000000000001" customHeight="1">
      <c r="A225" s="655"/>
      <c r="B225" s="442"/>
      <c r="C225" s="2" t="s">
        <v>164</v>
      </c>
      <c r="D225" s="372">
        <v>20.514066</v>
      </c>
      <c r="E225" s="1">
        <f>'[1]Wycena frontów MDF'!Z221*15</f>
        <v>9.5423999999999989</v>
      </c>
      <c r="F225" s="372">
        <f t="shared" si="3"/>
        <v>30.056466</v>
      </c>
      <c r="G225" s="373" t="s">
        <v>164</v>
      </c>
    </row>
    <row r="226" spans="1:7" ht="20.100000000000001" customHeight="1" thickBot="1">
      <c r="A226" s="656"/>
      <c r="B226" s="441"/>
      <c r="C226" s="21" t="s">
        <v>165</v>
      </c>
      <c r="D226" s="372">
        <v>22.017666000000002</v>
      </c>
      <c r="E226" s="1">
        <f>'[1]Wycena frontów MDF'!Z222*15</f>
        <v>10.6074</v>
      </c>
      <c r="F226" s="372">
        <f t="shared" si="3"/>
        <v>32.625066000000004</v>
      </c>
      <c r="G226" s="395" t="s">
        <v>165</v>
      </c>
    </row>
    <row r="227" spans="1:7" ht="20.100000000000001" customHeight="1">
      <c r="A227" s="654"/>
      <c r="B227" s="440"/>
      <c r="C227" s="19" t="s">
        <v>166</v>
      </c>
      <c r="D227" s="372">
        <v>6.1892080000000007</v>
      </c>
      <c r="E227" s="1">
        <f>'[1]Wycena frontów MDF'!Z223*15</f>
        <v>2.1087000000000002</v>
      </c>
      <c r="F227" s="372">
        <f t="shared" si="3"/>
        <v>8.2979080000000014</v>
      </c>
      <c r="G227" s="395" t="s">
        <v>166</v>
      </c>
    </row>
    <row r="228" spans="1:7" ht="20.100000000000001" customHeight="1">
      <c r="A228" s="655"/>
      <c r="B228" s="442"/>
      <c r="C228" s="2" t="s">
        <v>167</v>
      </c>
      <c r="D228" s="372">
        <v>6.5931080000000009</v>
      </c>
      <c r="E228" s="1">
        <f>'[1]Wycena frontów MDF'!Z224*15</f>
        <v>2.3749500000000001</v>
      </c>
      <c r="F228" s="372">
        <f t="shared" si="3"/>
        <v>8.968058000000001</v>
      </c>
      <c r="G228" s="373" t="s">
        <v>167</v>
      </c>
    </row>
    <row r="229" spans="1:7" ht="20.100000000000001" customHeight="1">
      <c r="A229" s="655"/>
      <c r="B229" s="442"/>
      <c r="C229" s="2" t="s">
        <v>168</v>
      </c>
      <c r="D229" s="372">
        <v>6.9970079999999992</v>
      </c>
      <c r="E229" s="1">
        <f>'[1]Wycena frontów MDF'!Z225*15</f>
        <v>2.6412</v>
      </c>
      <c r="F229" s="372">
        <f t="shared" si="3"/>
        <v>9.6382079999999988</v>
      </c>
      <c r="G229" s="382" t="s">
        <v>168</v>
      </c>
    </row>
    <row r="230" spans="1:7" ht="20.100000000000001" customHeight="1">
      <c r="A230" s="655"/>
      <c r="B230" s="442"/>
      <c r="C230" s="2" t="s">
        <v>169</v>
      </c>
      <c r="D230" s="372">
        <v>7.8048080000000013</v>
      </c>
      <c r="E230" s="1">
        <f>'[1]Wycena frontów MDF'!Z226*15</f>
        <v>3.1736999999999997</v>
      </c>
      <c r="F230" s="372">
        <f t="shared" si="3"/>
        <v>10.978508000000001</v>
      </c>
      <c r="G230" s="396" t="s">
        <v>169</v>
      </c>
    </row>
    <row r="231" spans="1:7" ht="20.100000000000001" customHeight="1">
      <c r="A231" s="655"/>
      <c r="B231" s="442"/>
      <c r="C231" s="2" t="s">
        <v>170</v>
      </c>
      <c r="D231" s="372">
        <v>8.6126079999999998</v>
      </c>
      <c r="E231" s="1">
        <f>'[1]Wycena frontów MDF'!Z227*15</f>
        <v>3.7061999999999995</v>
      </c>
      <c r="F231" s="372">
        <f t="shared" si="3"/>
        <v>12.318807999999999</v>
      </c>
      <c r="G231" s="373" t="s">
        <v>170</v>
      </c>
    </row>
    <row r="232" spans="1:7" ht="20.100000000000001" customHeight="1">
      <c r="A232" s="655"/>
      <c r="B232" s="442"/>
      <c r="C232" s="2" t="s">
        <v>171</v>
      </c>
      <c r="D232" s="372">
        <v>9.4204080000000019</v>
      </c>
      <c r="E232" s="1">
        <f>'[1]Wycena frontów MDF'!Z228*15</f>
        <v>4.2386999999999997</v>
      </c>
      <c r="F232" s="372">
        <f t="shared" si="3"/>
        <v>13.659108000000002</v>
      </c>
      <c r="G232" s="394" t="s">
        <v>171</v>
      </c>
    </row>
    <row r="233" spans="1:7" ht="20.100000000000001" customHeight="1">
      <c r="A233" s="655"/>
      <c r="B233" s="442"/>
      <c r="C233" s="2" t="s">
        <v>172</v>
      </c>
      <c r="D233" s="372">
        <v>10.228208</v>
      </c>
      <c r="E233" s="1">
        <f>'[1]Wycena frontów MDF'!Z229*15</f>
        <v>4.7711999999999994</v>
      </c>
      <c r="F233" s="372">
        <f t="shared" si="3"/>
        <v>14.999407999999999</v>
      </c>
      <c r="G233" s="373" t="s">
        <v>172</v>
      </c>
    </row>
    <row r="234" spans="1:7" ht="20.100000000000001" customHeight="1" thickBot="1">
      <c r="A234" s="656"/>
      <c r="B234" s="441"/>
      <c r="C234" s="21" t="s">
        <v>173</v>
      </c>
      <c r="D234" s="372">
        <v>11.036008000000001</v>
      </c>
      <c r="E234" s="1">
        <f>'[1]Wycena frontów MDF'!Z230*15</f>
        <v>5.3037000000000001</v>
      </c>
      <c r="F234" s="372">
        <f t="shared" si="3"/>
        <v>16.339708000000002</v>
      </c>
      <c r="G234" s="373" t="s">
        <v>173</v>
      </c>
    </row>
    <row r="235" spans="1:7" ht="24.95" customHeight="1">
      <c r="A235" s="654"/>
      <c r="B235" s="440"/>
      <c r="C235" s="19" t="s">
        <v>174</v>
      </c>
      <c r="D235" s="372">
        <v>8.5494783999999999</v>
      </c>
      <c r="E235" s="1">
        <f>'[1]Wycena frontów MDF'!Z231*15</f>
        <v>4.23522</v>
      </c>
      <c r="F235" s="372">
        <f t="shared" si="3"/>
        <v>12.7846984</v>
      </c>
      <c r="G235" s="373" t="s">
        <v>174</v>
      </c>
    </row>
    <row r="236" spans="1:7" ht="24.95" customHeight="1">
      <c r="A236" s="655"/>
      <c r="B236" s="442"/>
      <c r="C236" s="2" t="s">
        <v>175</v>
      </c>
      <c r="D236" s="372">
        <v>8.9463983999999996</v>
      </c>
      <c r="E236" s="1">
        <f>'[1]Wycena frontów MDF'!Z232*15</f>
        <v>4.7699699999999998</v>
      </c>
      <c r="F236" s="372">
        <f t="shared" si="3"/>
        <v>13.7163684</v>
      </c>
      <c r="G236" s="373" t="s">
        <v>175</v>
      </c>
    </row>
    <row r="237" spans="1:7" ht="24.95" customHeight="1">
      <c r="A237" s="655"/>
      <c r="B237" s="442"/>
      <c r="C237" s="2" t="s">
        <v>176</v>
      </c>
      <c r="D237" s="372">
        <v>9.1333183999999985</v>
      </c>
      <c r="E237" s="1">
        <f>'[1]Wycena frontów MDF'!Z233*15</f>
        <v>5.3047199999999997</v>
      </c>
      <c r="F237" s="372">
        <f t="shared" si="3"/>
        <v>14.438038399999998</v>
      </c>
      <c r="G237" s="373" t="s">
        <v>176</v>
      </c>
    </row>
    <row r="238" spans="1:7" ht="24.95" customHeight="1" thickBot="1">
      <c r="A238" s="656"/>
      <c r="B238" s="441"/>
      <c r="C238" s="21" t="s">
        <v>177</v>
      </c>
      <c r="D238" s="372">
        <v>9.9771584000000004</v>
      </c>
      <c r="E238" s="1">
        <f>'[1]Wycena frontów MDF'!Z234*15</f>
        <v>6.3742199999999993</v>
      </c>
      <c r="F238" s="372">
        <f t="shared" si="3"/>
        <v>16.351378400000002</v>
      </c>
      <c r="G238" s="373" t="s">
        <v>177</v>
      </c>
    </row>
    <row r="239" spans="1:7" ht="24.95" customHeight="1">
      <c r="A239" s="654"/>
      <c r="B239" s="440"/>
      <c r="C239" s="19" t="s">
        <v>178</v>
      </c>
      <c r="D239" s="372">
        <v>10.1907584</v>
      </c>
      <c r="E239" s="1">
        <f>'[1]Wycena frontów MDF'!Z235*15</f>
        <v>6.3314399999999997</v>
      </c>
      <c r="F239" s="372">
        <f t="shared" si="3"/>
        <v>16.522198400000001</v>
      </c>
      <c r="G239" s="397" t="s">
        <v>178</v>
      </c>
    </row>
    <row r="240" spans="1:7" ht="24.95" customHeight="1">
      <c r="A240" s="655"/>
      <c r="B240" s="442"/>
      <c r="C240" s="2" t="s">
        <v>179</v>
      </c>
      <c r="D240" s="372">
        <v>10.834598400000001</v>
      </c>
      <c r="E240" s="1">
        <f>'[1]Wycena frontów MDF'!Z236*15</f>
        <v>7.4009399999999994</v>
      </c>
      <c r="F240" s="372">
        <f t="shared" si="3"/>
        <v>18.235538399999999</v>
      </c>
      <c r="G240" s="395" t="s">
        <v>179</v>
      </c>
    </row>
    <row r="241" spans="1:7" ht="24.95" customHeight="1">
      <c r="A241" s="655"/>
      <c r="B241" s="442"/>
      <c r="C241" s="2" t="s">
        <v>180</v>
      </c>
      <c r="D241" s="372">
        <v>11.9684384</v>
      </c>
      <c r="E241" s="1">
        <f>'[1]Wycena frontów MDF'!Z237*15</f>
        <v>8.47044</v>
      </c>
      <c r="F241" s="372">
        <f t="shared" si="3"/>
        <v>20.4388784</v>
      </c>
      <c r="G241" s="395" t="s">
        <v>180</v>
      </c>
    </row>
    <row r="242" spans="1:7" ht="24.95" customHeight="1" thickBot="1">
      <c r="A242" s="656"/>
      <c r="B242" s="441"/>
      <c r="C242" s="21" t="s">
        <v>181</v>
      </c>
      <c r="D242" s="372">
        <v>12.682278400000001</v>
      </c>
      <c r="E242" s="1">
        <f>'[1]Wycena frontów MDF'!Z238*15</f>
        <v>9.5399399999999996</v>
      </c>
      <c r="F242" s="372">
        <f t="shared" si="3"/>
        <v>22.222218400000003</v>
      </c>
      <c r="G242" s="373" t="s">
        <v>181</v>
      </c>
    </row>
    <row r="243" spans="1:7" ht="99.95" customHeight="1" thickBot="1">
      <c r="A243" s="380"/>
      <c r="B243" s="295"/>
      <c r="C243" s="24" t="s">
        <v>182</v>
      </c>
      <c r="D243" s="372">
        <v>23.597015199999998</v>
      </c>
      <c r="E243" s="1">
        <f>'[1]Wycena frontów MDF'!Z239*15</f>
        <v>5.9464199999999998</v>
      </c>
      <c r="F243" s="372">
        <f t="shared" si="3"/>
        <v>29.543435199999998</v>
      </c>
      <c r="G243" s="373" t="s">
        <v>182</v>
      </c>
    </row>
    <row r="244" spans="1:7" ht="99.95" customHeight="1" thickBot="1">
      <c r="A244" s="380"/>
      <c r="B244" s="295"/>
      <c r="C244" s="24" t="s">
        <v>930</v>
      </c>
      <c r="D244" s="372">
        <v>30.300175200000002</v>
      </c>
      <c r="E244" s="1">
        <f>'[1]Wycena frontów MDF'!Z240*15</f>
        <v>9.1121400000000001</v>
      </c>
      <c r="F244" s="372">
        <f t="shared" si="3"/>
        <v>39.412315200000002</v>
      </c>
      <c r="G244" s="373" t="s">
        <v>930</v>
      </c>
    </row>
    <row r="245" spans="1:7" ht="99.95" customHeight="1" thickBot="1">
      <c r="A245" s="380"/>
      <c r="B245" s="295"/>
      <c r="C245" s="24" t="s">
        <v>931</v>
      </c>
      <c r="D245" s="372">
        <v>30.300175200000002</v>
      </c>
      <c r="E245" s="1">
        <f>'[1]Wycena frontów MDF'!Z241*15</f>
        <v>9.1121400000000001</v>
      </c>
      <c r="F245" s="372">
        <f t="shared" si="3"/>
        <v>39.412315200000002</v>
      </c>
      <c r="G245" s="373" t="s">
        <v>931</v>
      </c>
    </row>
    <row r="246" spans="1:7" ht="99.95" customHeight="1" thickBot="1">
      <c r="A246" s="380"/>
      <c r="B246" s="295"/>
      <c r="C246" s="24" t="s">
        <v>183</v>
      </c>
      <c r="D246" s="372">
        <v>27.077117799999996</v>
      </c>
      <c r="E246" s="1">
        <f>'[1]Wycena frontów MDF'!Z242*15</f>
        <v>4.2673049999999995</v>
      </c>
      <c r="F246" s="372">
        <f t="shared" si="3"/>
        <v>31.344422799999997</v>
      </c>
      <c r="G246" s="373" t="s">
        <v>183</v>
      </c>
    </row>
    <row r="247" spans="1:7" ht="99.95" customHeight="1" thickBot="1">
      <c r="A247" s="380"/>
      <c r="B247" s="295"/>
      <c r="C247" s="24" t="s">
        <v>932</v>
      </c>
      <c r="D247" s="372">
        <v>17.640475999999992</v>
      </c>
      <c r="E247" s="1">
        <f>'[1]Wycena frontów MDF'!Z243*15</f>
        <v>2.9518200000000001</v>
      </c>
      <c r="F247" s="372">
        <f t="shared" si="3"/>
        <v>20.592295999999994</v>
      </c>
      <c r="G247" s="391" t="s">
        <v>932</v>
      </c>
    </row>
    <row r="248" spans="1:7" ht="99.95" customHeight="1" thickBot="1">
      <c r="A248" s="380"/>
      <c r="B248" s="295"/>
      <c r="C248" s="24" t="s">
        <v>933</v>
      </c>
      <c r="D248" s="372">
        <v>17.640475999999992</v>
      </c>
      <c r="E248" s="1">
        <f>'[1]Wycena frontów MDF'!Z244*15</f>
        <v>2.9518200000000001</v>
      </c>
      <c r="F248" s="372">
        <f t="shared" si="3"/>
        <v>20.592295999999994</v>
      </c>
      <c r="G248" s="391" t="s">
        <v>933</v>
      </c>
    </row>
    <row r="249" spans="1:7" ht="99.95" customHeight="1" thickBot="1">
      <c r="A249" s="380"/>
      <c r="B249" s="295"/>
      <c r="C249" s="24" t="s">
        <v>934</v>
      </c>
      <c r="D249" s="372">
        <v>6.6778959999999996</v>
      </c>
      <c r="E249" s="1">
        <f>'[1]Wycena frontów MDF'!Z245*15</f>
        <v>0</v>
      </c>
      <c r="F249" s="372">
        <f t="shared" si="3"/>
        <v>6.6778959999999996</v>
      </c>
      <c r="G249" s="391" t="s">
        <v>934</v>
      </c>
    </row>
    <row r="250" spans="1:7" ht="99.95" customHeight="1" thickBot="1">
      <c r="A250" s="380"/>
      <c r="B250" s="295"/>
      <c r="C250" s="24" t="s">
        <v>935</v>
      </c>
      <c r="D250" s="372">
        <v>6.6778959999999996</v>
      </c>
      <c r="E250" s="1">
        <f>'[1]Wycena frontów MDF'!Z246*15</f>
        <v>0</v>
      </c>
      <c r="F250" s="372">
        <f t="shared" si="3"/>
        <v>6.6778959999999996</v>
      </c>
      <c r="G250" s="391" t="s">
        <v>935</v>
      </c>
    </row>
    <row r="251" spans="1:7" ht="20.100000000000001" customHeight="1">
      <c r="A251" s="654"/>
      <c r="B251" s="440"/>
      <c r="C251" s="19" t="s">
        <v>184</v>
      </c>
      <c r="D251" s="372">
        <v>18.518926199999999</v>
      </c>
      <c r="E251" s="1">
        <f>'[1]Wycena frontów MDF'!Z247*15</f>
        <v>5.3279999999999994</v>
      </c>
      <c r="F251" s="372">
        <f t="shared" si="3"/>
        <v>23.846926199999999</v>
      </c>
      <c r="G251" s="391" t="s">
        <v>184</v>
      </c>
    </row>
    <row r="252" spans="1:7" ht="20.100000000000001" customHeight="1">
      <c r="A252" s="655"/>
      <c r="B252" s="442"/>
      <c r="C252" s="2" t="s">
        <v>185</v>
      </c>
      <c r="D252" s="372">
        <v>21.179106200000003</v>
      </c>
      <c r="E252" s="1">
        <f>'[1]Wycena frontów MDF'!Z248*15</f>
        <v>7.1280000000000001</v>
      </c>
      <c r="F252" s="372">
        <f t="shared" si="3"/>
        <v>28.307106200000003</v>
      </c>
      <c r="G252" s="373" t="s">
        <v>185</v>
      </c>
    </row>
    <row r="253" spans="1:7" ht="20.100000000000001" customHeight="1">
      <c r="A253" s="655"/>
      <c r="B253" s="442"/>
      <c r="C253" s="2" t="s">
        <v>186</v>
      </c>
      <c r="D253" s="372">
        <v>22.509196199999998</v>
      </c>
      <c r="E253" s="1">
        <f>'[1]Wycena frontów MDF'!Z249*15</f>
        <v>8.0280000000000005</v>
      </c>
      <c r="F253" s="372">
        <f t="shared" si="3"/>
        <v>30.537196199999997</v>
      </c>
      <c r="G253" s="373" t="s">
        <v>186</v>
      </c>
    </row>
    <row r="254" spans="1:7" ht="20.100000000000001" customHeight="1">
      <c r="A254" s="655"/>
      <c r="B254" s="442"/>
      <c r="C254" s="2" t="s">
        <v>187</v>
      </c>
      <c r="D254" s="372">
        <v>23.8392862</v>
      </c>
      <c r="E254" s="1">
        <f>'[1]Wycena frontów MDF'!Z250*15</f>
        <v>8.927999999999999</v>
      </c>
      <c r="F254" s="372">
        <f t="shared" si="3"/>
        <v>32.767286200000001</v>
      </c>
      <c r="G254" s="373" t="s">
        <v>187</v>
      </c>
    </row>
    <row r="255" spans="1:7" ht="20.100000000000001" customHeight="1" thickBot="1">
      <c r="A255" s="656"/>
      <c r="B255" s="441"/>
      <c r="C255" s="21" t="s">
        <v>188</v>
      </c>
      <c r="D255" s="372">
        <v>26.499466200000001</v>
      </c>
      <c r="E255" s="1">
        <f>'[1]Wycena frontów MDF'!Z251*15</f>
        <v>10.728</v>
      </c>
      <c r="F255" s="372">
        <f t="shared" si="3"/>
        <v>37.227466200000002</v>
      </c>
      <c r="G255" s="373" t="s">
        <v>188</v>
      </c>
    </row>
    <row r="256" spans="1:7" ht="99.95" customHeight="1" thickBot="1">
      <c r="A256" s="380"/>
      <c r="B256" s="295"/>
      <c r="C256" s="24" t="s">
        <v>936</v>
      </c>
      <c r="D256" s="372">
        <v>11.621032000000001</v>
      </c>
      <c r="E256" s="1">
        <f>'[1]Wycena frontów MDF'!Z252*15</f>
        <v>2.1724199999999998</v>
      </c>
      <c r="F256" s="372">
        <f t="shared" si="3"/>
        <v>13.793452000000002</v>
      </c>
      <c r="G256" s="373" t="s">
        <v>936</v>
      </c>
    </row>
    <row r="257" spans="1:7" ht="99.95" customHeight="1" thickBot="1">
      <c r="A257" s="380"/>
      <c r="B257" s="295"/>
      <c r="C257" s="24" t="s">
        <v>937</v>
      </c>
      <c r="D257" s="372">
        <v>11.621032000000001</v>
      </c>
      <c r="E257" s="1">
        <f>'[1]Wycena frontów MDF'!Z253*15</f>
        <v>2.1724199999999998</v>
      </c>
      <c r="F257" s="372">
        <f t="shared" si="3"/>
        <v>13.793452000000002</v>
      </c>
      <c r="G257" s="398" t="s">
        <v>937</v>
      </c>
    </row>
    <row r="258" spans="1:7" ht="99.95" customHeight="1" thickBot="1">
      <c r="A258" s="380"/>
      <c r="B258" s="295"/>
      <c r="C258" s="24" t="s">
        <v>938</v>
      </c>
      <c r="D258" s="372">
        <v>12</v>
      </c>
      <c r="E258" s="1">
        <f>'[1]Wycena frontów MDF'!Z254*15</f>
        <v>3.1523999999999996</v>
      </c>
      <c r="F258" s="372">
        <f t="shared" si="3"/>
        <v>15.1524</v>
      </c>
      <c r="G258" s="398" t="s">
        <v>938</v>
      </c>
    </row>
    <row r="259" spans="1:7" ht="99.95" customHeight="1" thickBot="1">
      <c r="A259" s="380"/>
      <c r="B259" s="295"/>
      <c r="C259" s="24" t="s">
        <v>939</v>
      </c>
      <c r="D259" s="372">
        <v>12</v>
      </c>
      <c r="E259" s="1">
        <f>'[1]Wycena frontów MDF'!Z255*15</f>
        <v>3.1736999999999997</v>
      </c>
      <c r="F259" s="372">
        <f t="shared" si="3"/>
        <v>15.1737</v>
      </c>
      <c r="G259" s="398" t="s">
        <v>939</v>
      </c>
    </row>
    <row r="260" spans="1:7" ht="20.100000000000001" customHeight="1">
      <c r="A260" s="654"/>
      <c r="B260" s="440"/>
      <c r="C260" s="19" t="s">
        <v>189</v>
      </c>
      <c r="D260" s="372">
        <v>12.026142</v>
      </c>
      <c r="E260" s="1">
        <f>'[1]Wycena frontów MDF'!Z256*15</f>
        <v>4.0537200000000002</v>
      </c>
      <c r="F260" s="372">
        <f t="shared" si="3"/>
        <v>16.079861999999999</v>
      </c>
      <c r="G260" s="398" t="s">
        <v>189</v>
      </c>
    </row>
    <row r="261" spans="1:7" ht="20.100000000000001" customHeight="1">
      <c r="A261" s="655"/>
      <c r="B261" s="442"/>
      <c r="C261" s="2" t="s">
        <v>190</v>
      </c>
      <c r="D261" s="372">
        <v>13.918942000000003</v>
      </c>
      <c r="E261" s="1">
        <f>'[1]Wycena frontów MDF'!Z257*15</f>
        <v>5.4232200000000006</v>
      </c>
      <c r="F261" s="372">
        <f t="shared" si="3"/>
        <v>19.342162000000002</v>
      </c>
      <c r="G261" s="398" t="s">
        <v>190</v>
      </c>
    </row>
    <row r="262" spans="1:7" ht="20.100000000000001" customHeight="1">
      <c r="A262" s="655"/>
      <c r="B262" s="442"/>
      <c r="C262" s="2" t="s">
        <v>191</v>
      </c>
      <c r="D262" s="372">
        <v>14.865341999999998</v>
      </c>
      <c r="E262" s="1">
        <f>'[1]Wycena frontów MDF'!Z258*15</f>
        <v>6.1079699999999999</v>
      </c>
      <c r="F262" s="372">
        <f t="shared" si="3"/>
        <v>20.973312</v>
      </c>
      <c r="G262" s="373" t="s">
        <v>191</v>
      </c>
    </row>
    <row r="263" spans="1:7" ht="20.100000000000001" customHeight="1">
      <c r="A263" s="655"/>
      <c r="B263" s="442"/>
      <c r="C263" s="2" t="s">
        <v>192</v>
      </c>
      <c r="D263" s="372">
        <v>15.811742000000002</v>
      </c>
      <c r="E263" s="1">
        <f>'[1]Wycena frontów MDF'!Z259*15</f>
        <v>6.7927200000000001</v>
      </c>
      <c r="F263" s="372">
        <f t="shared" si="3"/>
        <v>22.604462000000002</v>
      </c>
      <c r="G263" s="373" t="s">
        <v>192</v>
      </c>
    </row>
    <row r="264" spans="1:7" ht="20.100000000000001" customHeight="1" thickBot="1">
      <c r="A264" s="656"/>
      <c r="B264" s="441"/>
      <c r="C264" s="21" t="s">
        <v>193</v>
      </c>
      <c r="D264" s="372">
        <v>17.704542000000004</v>
      </c>
      <c r="E264" s="1">
        <f>'[1]Wycena frontów MDF'!Z260*15</f>
        <v>8.1622199999999996</v>
      </c>
      <c r="F264" s="372">
        <f t="shared" si="3"/>
        <v>25.866762000000001</v>
      </c>
      <c r="G264" s="381" t="s">
        <v>193</v>
      </c>
    </row>
    <row r="265" spans="1:7" ht="20.100000000000001" customHeight="1">
      <c r="A265" s="654"/>
      <c r="B265" s="440"/>
      <c r="C265" s="19" t="s">
        <v>194</v>
      </c>
      <c r="D265" s="372">
        <v>17.918142000000003</v>
      </c>
      <c r="E265" s="1">
        <f>'[1]Wycena frontów MDF'!Z261*15</f>
        <v>8.1074400000000004</v>
      </c>
      <c r="F265" s="372">
        <f t="shared" si="3"/>
        <v>26.025582000000004</v>
      </c>
      <c r="G265" s="373" t="s">
        <v>194</v>
      </c>
    </row>
    <row r="266" spans="1:7" ht="20.100000000000001" customHeight="1">
      <c r="A266" s="655"/>
      <c r="B266" s="442"/>
      <c r="C266" s="2" t="s">
        <v>195</v>
      </c>
      <c r="D266" s="372">
        <v>19.810942000000001</v>
      </c>
      <c r="E266" s="1">
        <f>'[1]Wycena frontów MDF'!Z262*15</f>
        <v>9.4769400000000008</v>
      </c>
      <c r="F266" s="372">
        <f t="shared" ref="F266:F327" si="4">D266+E266</f>
        <v>29.287882000000003</v>
      </c>
      <c r="G266" s="399" t="s">
        <v>195</v>
      </c>
    </row>
    <row r="267" spans="1:7" ht="20.100000000000001" customHeight="1">
      <c r="A267" s="655"/>
      <c r="B267" s="442"/>
      <c r="C267" s="2" t="s">
        <v>196</v>
      </c>
      <c r="D267" s="372">
        <v>21.703741999999998</v>
      </c>
      <c r="E267" s="1">
        <f>'[1]Wycena frontów MDF'!Z263*15</f>
        <v>10.846440000000001</v>
      </c>
      <c r="F267" s="372">
        <f t="shared" si="4"/>
        <v>32.550182</v>
      </c>
      <c r="G267" s="373" t="s">
        <v>196</v>
      </c>
    </row>
    <row r="268" spans="1:7" ht="20.100000000000001" customHeight="1">
      <c r="A268" s="655"/>
      <c r="B268" s="442"/>
      <c r="C268" s="2" t="s">
        <v>197</v>
      </c>
      <c r="D268" s="372">
        <v>23.596541999999999</v>
      </c>
      <c r="E268" s="1">
        <f>'[1]Wycena frontów MDF'!Z264*15</f>
        <v>12.21594</v>
      </c>
      <c r="F268" s="372">
        <f t="shared" si="4"/>
        <v>35.812482000000003</v>
      </c>
      <c r="G268" s="373" t="s">
        <v>197</v>
      </c>
    </row>
    <row r="269" spans="1:7" ht="20.100000000000001" customHeight="1" thickBot="1">
      <c r="A269" s="656"/>
      <c r="B269" s="441"/>
      <c r="C269" s="21" t="s">
        <v>198</v>
      </c>
      <c r="D269" s="372">
        <v>25.489342000000001</v>
      </c>
      <c r="E269" s="1">
        <f>'[1]Wycena frontów MDF'!Z265*15</f>
        <v>13.58544</v>
      </c>
      <c r="F269" s="372">
        <f t="shared" si="4"/>
        <v>39.074781999999999</v>
      </c>
      <c r="G269" s="373" t="s">
        <v>198</v>
      </c>
    </row>
    <row r="270" spans="1:7" ht="20.100000000000001" customHeight="1">
      <c r="A270" s="654"/>
      <c r="B270" s="440"/>
      <c r="C270" s="19" t="s">
        <v>199</v>
      </c>
      <c r="D270" s="372">
        <v>22.486536400000002</v>
      </c>
      <c r="E270" s="1">
        <f>'[1]Wycena frontów MDF'!Z266*15</f>
        <v>10.846440000000001</v>
      </c>
      <c r="F270" s="372">
        <f t="shared" si="4"/>
        <v>33.332976400000007</v>
      </c>
      <c r="G270" s="373" t="s">
        <v>199</v>
      </c>
    </row>
    <row r="271" spans="1:7" ht="20.100000000000001" customHeight="1">
      <c r="A271" s="655"/>
      <c r="B271" s="442"/>
      <c r="C271" s="2" t="s">
        <v>200</v>
      </c>
      <c r="D271" s="372">
        <v>24.379336400000003</v>
      </c>
      <c r="E271" s="1">
        <f>'[1]Wycena frontów MDF'!Z267*15</f>
        <v>12.21594</v>
      </c>
      <c r="F271" s="372">
        <f t="shared" si="4"/>
        <v>36.595276400000003</v>
      </c>
      <c r="G271" s="373" t="s">
        <v>200</v>
      </c>
    </row>
    <row r="272" spans="1:7" ht="20.100000000000001" customHeight="1">
      <c r="A272" s="655"/>
      <c r="B272" s="442"/>
      <c r="C272" s="2" t="s">
        <v>201</v>
      </c>
      <c r="D272" s="372">
        <v>26.272136400000001</v>
      </c>
      <c r="E272" s="1">
        <f>'[1]Wycena frontów MDF'!Z268*15</f>
        <v>13.58544</v>
      </c>
      <c r="F272" s="372">
        <f t="shared" si="4"/>
        <v>39.857576399999999</v>
      </c>
      <c r="G272" s="373" t="s">
        <v>201</v>
      </c>
    </row>
    <row r="273" spans="1:7" ht="20.100000000000001" customHeight="1">
      <c r="A273" s="655"/>
      <c r="B273" s="442"/>
      <c r="C273" s="2" t="s">
        <v>202</v>
      </c>
      <c r="D273" s="372">
        <v>28.164936400000002</v>
      </c>
      <c r="E273" s="1">
        <f>'[1]Wycena frontów MDF'!Z269*15</f>
        <v>14.954940000000002</v>
      </c>
      <c r="F273" s="372">
        <f t="shared" si="4"/>
        <v>43.119876400000003</v>
      </c>
      <c r="G273" s="373" t="s">
        <v>202</v>
      </c>
    </row>
    <row r="274" spans="1:7" ht="20.100000000000001" customHeight="1" thickBot="1">
      <c r="A274" s="656"/>
      <c r="B274" s="441"/>
      <c r="C274" s="21" t="s">
        <v>203</v>
      </c>
      <c r="D274" s="372">
        <v>30.0577364</v>
      </c>
      <c r="E274" s="1">
        <f>'[1]Wycena frontów MDF'!Z270*15</f>
        <v>16.324439999999999</v>
      </c>
      <c r="F274" s="372">
        <f t="shared" si="4"/>
        <v>46.382176399999999</v>
      </c>
      <c r="G274" s="373" t="s">
        <v>203</v>
      </c>
    </row>
    <row r="275" spans="1:7" ht="50.1" customHeight="1">
      <c r="A275" s="654"/>
      <c r="B275" s="440"/>
      <c r="C275" s="19" t="s">
        <v>940</v>
      </c>
      <c r="D275" s="372">
        <v>8.9733420000000024</v>
      </c>
      <c r="E275" s="1">
        <f>'[1]Wycena frontów MDF'!Z271*15</f>
        <v>0</v>
      </c>
      <c r="F275" s="372">
        <f t="shared" si="4"/>
        <v>8.9733420000000024</v>
      </c>
      <c r="G275" s="373" t="s">
        <v>940</v>
      </c>
    </row>
    <row r="276" spans="1:7" ht="50.1" customHeight="1" thickBot="1">
      <c r="A276" s="656"/>
      <c r="B276" s="441"/>
      <c r="C276" s="21" t="s">
        <v>941</v>
      </c>
      <c r="D276" s="372">
        <v>9.9197420000000012</v>
      </c>
      <c r="E276" s="1">
        <f>'[1]Wycena frontów MDF'!Z272*15</f>
        <v>0</v>
      </c>
      <c r="F276" s="372">
        <f t="shared" si="4"/>
        <v>9.9197420000000012</v>
      </c>
      <c r="G276" s="373" t="s">
        <v>941</v>
      </c>
    </row>
    <row r="277" spans="1:7" ht="50.1" customHeight="1">
      <c r="A277" s="654"/>
      <c r="B277" s="440"/>
      <c r="C277" s="19" t="s">
        <v>942</v>
      </c>
      <c r="D277" s="372">
        <v>8.9733420000000024</v>
      </c>
      <c r="E277" s="1">
        <f>'[1]Wycena frontów MDF'!Z273*15</f>
        <v>0</v>
      </c>
      <c r="F277" s="372">
        <f t="shared" si="4"/>
        <v>8.9733420000000024</v>
      </c>
      <c r="G277" s="373" t="s">
        <v>942</v>
      </c>
    </row>
    <row r="278" spans="1:7" ht="50.1" customHeight="1" thickBot="1">
      <c r="A278" s="656"/>
      <c r="B278" s="441"/>
      <c r="C278" s="21" t="s">
        <v>943</v>
      </c>
      <c r="D278" s="372">
        <v>9.9197420000000012</v>
      </c>
      <c r="E278" s="1">
        <f>'[1]Wycena frontów MDF'!Z274*15</f>
        <v>0</v>
      </c>
      <c r="F278" s="372">
        <f t="shared" si="4"/>
        <v>9.9197420000000012</v>
      </c>
      <c r="G278" s="373" t="s">
        <v>943</v>
      </c>
    </row>
    <row r="279" spans="1:7" ht="20.100000000000001" customHeight="1">
      <c r="A279" s="654"/>
      <c r="B279" s="440"/>
      <c r="C279" s="19" t="s">
        <v>204</v>
      </c>
      <c r="D279" s="372">
        <v>14.331960000000002</v>
      </c>
      <c r="E279" s="1">
        <f>'[1]Wycena frontów MDF'!Z275*15</f>
        <v>5.4054000000000002</v>
      </c>
      <c r="F279" s="372">
        <f t="shared" si="4"/>
        <v>19.737360000000002</v>
      </c>
      <c r="G279" s="373" t="s">
        <v>204</v>
      </c>
    </row>
    <row r="280" spans="1:7" ht="20.100000000000001" customHeight="1">
      <c r="A280" s="655"/>
      <c r="B280" s="442"/>
      <c r="C280" s="2" t="s">
        <v>205</v>
      </c>
      <c r="D280" s="372">
        <v>15.266459999999999</v>
      </c>
      <c r="E280" s="1">
        <f>'[1]Wycena frontów MDF'!Z276*15</f>
        <v>6.0879000000000003</v>
      </c>
      <c r="F280" s="372">
        <f t="shared" si="4"/>
        <v>21.35436</v>
      </c>
      <c r="G280" s="373" t="s">
        <v>205</v>
      </c>
    </row>
    <row r="281" spans="1:7" ht="20.100000000000001" customHeight="1">
      <c r="A281" s="655"/>
      <c r="B281" s="442"/>
      <c r="C281" s="2" t="s">
        <v>206</v>
      </c>
      <c r="D281" s="372">
        <v>16.200960000000002</v>
      </c>
      <c r="E281" s="1">
        <f>'[1]Wycena frontów MDF'!Z277*15</f>
        <v>6.7704000000000004</v>
      </c>
      <c r="F281" s="372">
        <f t="shared" si="4"/>
        <v>22.971360000000004</v>
      </c>
      <c r="G281" s="373" t="s">
        <v>206</v>
      </c>
    </row>
    <row r="282" spans="1:7" ht="20.100000000000001" customHeight="1">
      <c r="A282" s="655"/>
      <c r="B282" s="442"/>
      <c r="C282" s="2" t="s">
        <v>207</v>
      </c>
      <c r="D282" s="372">
        <v>18.069960000000005</v>
      </c>
      <c r="E282" s="1">
        <f>'[1]Wycena frontów MDF'!Z278*15</f>
        <v>8.1353999999999989</v>
      </c>
      <c r="F282" s="372">
        <f t="shared" si="4"/>
        <v>26.205360000000006</v>
      </c>
      <c r="G282" s="400" t="s">
        <v>207</v>
      </c>
    </row>
    <row r="283" spans="1:7" ht="20.100000000000001" customHeight="1">
      <c r="A283" s="655"/>
      <c r="B283" s="442"/>
      <c r="C283" s="2" t="s">
        <v>944</v>
      </c>
      <c r="D283" s="372">
        <v>19.938960000000009</v>
      </c>
      <c r="E283" s="1">
        <f>'[1]Wycena frontów MDF'!Z279*15</f>
        <v>9.5003999999999991</v>
      </c>
      <c r="F283" s="372">
        <f t="shared" si="4"/>
        <v>29.439360000000008</v>
      </c>
      <c r="G283" s="400" t="s">
        <v>944</v>
      </c>
    </row>
    <row r="284" spans="1:7" ht="20.100000000000001" customHeight="1">
      <c r="A284" s="655"/>
      <c r="B284" s="442"/>
      <c r="C284" s="2" t="s">
        <v>945</v>
      </c>
      <c r="D284" s="372">
        <v>21.807960000000012</v>
      </c>
      <c r="E284" s="1">
        <f>'[1]Wycena frontów MDF'!Z280*15</f>
        <v>10.865400000000001</v>
      </c>
      <c r="F284" s="372">
        <f t="shared" si="4"/>
        <v>32.673360000000017</v>
      </c>
      <c r="G284" s="373" t="s">
        <v>945</v>
      </c>
    </row>
    <row r="285" spans="1:7" ht="20.100000000000001" customHeight="1">
      <c r="A285" s="655"/>
      <c r="B285" s="442"/>
      <c r="C285" s="2" t="s">
        <v>946</v>
      </c>
      <c r="D285" s="372">
        <v>23.676960000000015</v>
      </c>
      <c r="E285" s="1">
        <f>'[1]Wycena frontów MDF'!Z281*15</f>
        <v>12.230400000000001</v>
      </c>
      <c r="F285" s="372">
        <f t="shared" si="4"/>
        <v>35.907360000000018</v>
      </c>
      <c r="G285" s="373" t="s">
        <v>946</v>
      </c>
    </row>
    <row r="286" spans="1:7" ht="20.100000000000001" customHeight="1" thickBot="1">
      <c r="A286" s="656"/>
      <c r="B286" s="441"/>
      <c r="C286" s="21" t="s">
        <v>947</v>
      </c>
      <c r="D286" s="372">
        <v>25.545960000000019</v>
      </c>
      <c r="E286" s="1">
        <f>'[1]Wycena frontów MDF'!Z282*15</f>
        <v>13.595400000000001</v>
      </c>
      <c r="F286" s="372">
        <f t="shared" si="4"/>
        <v>39.14136000000002</v>
      </c>
      <c r="G286" s="373" t="s">
        <v>947</v>
      </c>
    </row>
    <row r="287" spans="1:7" ht="20.100000000000001" customHeight="1">
      <c r="A287" s="654"/>
      <c r="B287" s="440"/>
      <c r="C287" s="19" t="s">
        <v>208</v>
      </c>
      <c r="D287" s="372">
        <v>15.714551000000002</v>
      </c>
      <c r="E287" s="1">
        <f>'[1]Wycena frontów MDF'!Z283*15</f>
        <v>5.4054000000000002</v>
      </c>
      <c r="F287" s="372">
        <f t="shared" si="4"/>
        <v>21.119951</v>
      </c>
      <c r="G287" s="373" t="s">
        <v>208</v>
      </c>
    </row>
    <row r="288" spans="1:7" ht="20.100000000000001" customHeight="1">
      <c r="A288" s="655"/>
      <c r="B288" s="442"/>
      <c r="C288" s="2" t="s">
        <v>209</v>
      </c>
      <c r="D288" s="372">
        <v>16.643100999999998</v>
      </c>
      <c r="E288" s="1">
        <f>'[1]Wycena frontów MDF'!Z284*15</f>
        <v>6.0879000000000003</v>
      </c>
      <c r="F288" s="372">
        <f t="shared" si="4"/>
        <v>22.731000999999999</v>
      </c>
      <c r="G288" s="373" t="s">
        <v>209</v>
      </c>
    </row>
    <row r="289" spans="1:7" ht="20.100000000000001" customHeight="1">
      <c r="A289" s="655"/>
      <c r="B289" s="442"/>
      <c r="C289" s="2" t="s">
        <v>210</v>
      </c>
      <c r="D289" s="372">
        <v>17.571651000000003</v>
      </c>
      <c r="E289" s="1">
        <f>'[1]Wycena frontów MDF'!Z285*15</f>
        <v>6.7704000000000004</v>
      </c>
      <c r="F289" s="372">
        <f t="shared" si="4"/>
        <v>24.342051000000005</v>
      </c>
      <c r="G289" s="373" t="s">
        <v>210</v>
      </c>
    </row>
    <row r="290" spans="1:7" ht="20.100000000000001" customHeight="1">
      <c r="A290" s="655"/>
      <c r="B290" s="442"/>
      <c r="C290" s="2" t="s">
        <v>211</v>
      </c>
      <c r="D290" s="372">
        <v>19.428751000000002</v>
      </c>
      <c r="E290" s="1">
        <f>'[1]Wycena frontów MDF'!Z286*15</f>
        <v>8.1353999999999989</v>
      </c>
      <c r="F290" s="372">
        <f t="shared" si="4"/>
        <v>27.564151000000003</v>
      </c>
      <c r="G290" s="373" t="s">
        <v>211</v>
      </c>
    </row>
    <row r="291" spans="1:7" ht="20.100000000000001" customHeight="1">
      <c r="A291" s="655"/>
      <c r="B291" s="442"/>
      <c r="C291" s="2" t="s">
        <v>212</v>
      </c>
      <c r="D291" s="372">
        <v>21.297850999999998</v>
      </c>
      <c r="E291" s="1">
        <f>'[1]Wycena frontów MDF'!Z287*15</f>
        <v>9.5003999999999991</v>
      </c>
      <c r="F291" s="372">
        <f t="shared" si="4"/>
        <v>30.798250999999997</v>
      </c>
      <c r="G291" s="373" t="s">
        <v>212</v>
      </c>
    </row>
    <row r="292" spans="1:7" ht="20.100000000000001" customHeight="1">
      <c r="A292" s="655"/>
      <c r="B292" s="442"/>
      <c r="C292" s="2" t="s">
        <v>213</v>
      </c>
      <c r="D292" s="372">
        <v>23.154950999999997</v>
      </c>
      <c r="E292" s="1">
        <f>'[1]Wycena frontów MDF'!Z288*15</f>
        <v>10.865400000000001</v>
      </c>
      <c r="F292" s="372">
        <f t="shared" si="4"/>
        <v>34.020350999999998</v>
      </c>
      <c r="G292" s="373" t="s">
        <v>213</v>
      </c>
    </row>
    <row r="293" spans="1:7" ht="20.100000000000001" customHeight="1">
      <c r="A293" s="655"/>
      <c r="B293" s="442"/>
      <c r="C293" s="2" t="s">
        <v>214</v>
      </c>
      <c r="D293" s="372">
        <v>25.012050999999996</v>
      </c>
      <c r="E293" s="1">
        <f>'[1]Wycena frontów MDF'!Z289*15</f>
        <v>12.230400000000001</v>
      </c>
      <c r="F293" s="372">
        <f t="shared" si="4"/>
        <v>37.242450999999996</v>
      </c>
      <c r="G293" s="373" t="s">
        <v>214</v>
      </c>
    </row>
    <row r="294" spans="1:7" ht="20.100000000000001" customHeight="1" thickBot="1">
      <c r="A294" s="656"/>
      <c r="B294" s="441"/>
      <c r="C294" s="21" t="s">
        <v>215</v>
      </c>
      <c r="D294" s="372">
        <v>26.869150999999999</v>
      </c>
      <c r="E294" s="1">
        <f>'[1]Wycena frontów MDF'!Z290*15</f>
        <v>13.595400000000001</v>
      </c>
      <c r="F294" s="372">
        <f t="shared" si="4"/>
        <v>40.464551</v>
      </c>
      <c r="G294" s="373" t="s">
        <v>215</v>
      </c>
    </row>
    <row r="295" spans="1:7" ht="20.100000000000001" customHeight="1">
      <c r="A295" s="654"/>
      <c r="B295" s="440"/>
      <c r="C295" s="19" t="s">
        <v>216</v>
      </c>
      <c r="D295" s="372">
        <v>7.9272160000000005</v>
      </c>
      <c r="E295" s="1">
        <f>'[1]Wycena frontów MDF'!Z291*15</f>
        <v>2.7027000000000001</v>
      </c>
      <c r="F295" s="372">
        <f t="shared" si="4"/>
        <v>10.629916000000001</v>
      </c>
      <c r="G295" s="373" t="s">
        <v>216</v>
      </c>
    </row>
    <row r="296" spans="1:7" ht="20.100000000000001" customHeight="1">
      <c r="A296" s="655"/>
      <c r="B296" s="442"/>
      <c r="C296" s="2" t="s">
        <v>217</v>
      </c>
      <c r="D296" s="372">
        <v>8.4879160000000002</v>
      </c>
      <c r="E296" s="1">
        <f>'[1]Wycena frontów MDF'!Z292*15</f>
        <v>3.0439500000000002</v>
      </c>
      <c r="F296" s="372">
        <f t="shared" si="4"/>
        <v>11.531866000000001</v>
      </c>
      <c r="G296" s="373" t="s">
        <v>217</v>
      </c>
    </row>
    <row r="297" spans="1:7" ht="20.100000000000001" customHeight="1">
      <c r="A297" s="655"/>
      <c r="B297" s="442"/>
      <c r="C297" s="2" t="s">
        <v>218</v>
      </c>
      <c r="D297" s="372">
        <v>9.0486160000000009</v>
      </c>
      <c r="E297" s="1">
        <f>'[1]Wycena frontów MDF'!Z293*15</f>
        <v>3.3852000000000002</v>
      </c>
      <c r="F297" s="372">
        <f t="shared" si="4"/>
        <v>12.433816</v>
      </c>
      <c r="G297" s="373" t="s">
        <v>218</v>
      </c>
    </row>
    <row r="298" spans="1:7" ht="20.100000000000001" customHeight="1">
      <c r="A298" s="655"/>
      <c r="B298" s="442"/>
      <c r="C298" s="2" t="s">
        <v>219</v>
      </c>
      <c r="D298" s="372">
        <v>10.170016000000002</v>
      </c>
      <c r="E298" s="1">
        <f>'[1]Wycena frontów MDF'!Z294*15</f>
        <v>4.0676999999999994</v>
      </c>
      <c r="F298" s="372">
        <f t="shared" si="4"/>
        <v>14.237716000000002</v>
      </c>
      <c r="G298" s="373" t="s">
        <v>219</v>
      </c>
    </row>
    <row r="299" spans="1:7" ht="20.100000000000001" customHeight="1">
      <c r="A299" s="655"/>
      <c r="B299" s="442"/>
      <c r="C299" s="2" t="s">
        <v>948</v>
      </c>
      <c r="D299" s="372">
        <v>11.291416000000003</v>
      </c>
      <c r="E299" s="1">
        <f>'[1]Wycena frontów MDF'!Z295*15</f>
        <v>4.7501999999999995</v>
      </c>
      <c r="F299" s="372">
        <f t="shared" si="4"/>
        <v>16.041616000000005</v>
      </c>
      <c r="G299" s="373" t="s">
        <v>948</v>
      </c>
    </row>
    <row r="300" spans="1:7" ht="20.100000000000001" customHeight="1">
      <c r="A300" s="655"/>
      <c r="B300" s="442"/>
      <c r="C300" s="2" t="s">
        <v>949</v>
      </c>
      <c r="D300" s="372">
        <v>12.412816000000005</v>
      </c>
      <c r="E300" s="1">
        <f>'[1]Wycena frontów MDF'!Z296*15</f>
        <v>5.4327000000000005</v>
      </c>
      <c r="F300" s="372">
        <f t="shared" si="4"/>
        <v>17.845516000000003</v>
      </c>
      <c r="G300" s="373" t="s">
        <v>949</v>
      </c>
    </row>
    <row r="301" spans="1:7" ht="20.100000000000001" customHeight="1">
      <c r="A301" s="655"/>
      <c r="B301" s="442"/>
      <c r="C301" s="2" t="s">
        <v>950</v>
      </c>
      <c r="D301" s="372">
        <v>13.534216000000006</v>
      </c>
      <c r="E301" s="1">
        <f>'[1]Wycena frontów MDF'!Z297*15</f>
        <v>6.1152000000000006</v>
      </c>
      <c r="F301" s="372">
        <f t="shared" si="4"/>
        <v>19.649416000000006</v>
      </c>
      <c r="G301" s="373" t="s">
        <v>950</v>
      </c>
    </row>
    <row r="302" spans="1:7" ht="20.100000000000001" customHeight="1" thickBot="1">
      <c r="A302" s="656"/>
      <c r="B302" s="441"/>
      <c r="C302" s="21" t="s">
        <v>951</v>
      </c>
      <c r="D302" s="372">
        <v>14.655616000000007</v>
      </c>
      <c r="E302" s="1">
        <f>'[1]Wycena frontów MDF'!Z298*15</f>
        <v>6.7977000000000007</v>
      </c>
      <c r="F302" s="372">
        <f t="shared" si="4"/>
        <v>21.453316000000008</v>
      </c>
      <c r="G302" s="373" t="s">
        <v>951</v>
      </c>
    </row>
    <row r="303" spans="1:7" ht="24.95" customHeight="1">
      <c r="A303" s="654"/>
      <c r="B303" s="440"/>
      <c r="C303" s="19" t="s">
        <v>220</v>
      </c>
      <c r="D303" s="372">
        <v>10.188038399999998</v>
      </c>
      <c r="E303" s="1">
        <f>'[1]Wycena frontów MDF'!Z299*15</f>
        <v>5.4232200000000006</v>
      </c>
      <c r="F303" s="372">
        <f t="shared" si="4"/>
        <v>15.611258399999999</v>
      </c>
      <c r="G303" s="373" t="s">
        <v>220</v>
      </c>
    </row>
    <row r="304" spans="1:7" ht="24.95" customHeight="1">
      <c r="A304" s="655"/>
      <c r="B304" s="442"/>
      <c r="C304" s="2" t="s">
        <v>221</v>
      </c>
      <c r="D304" s="372">
        <v>10.6129584</v>
      </c>
      <c r="E304" s="1">
        <f>'[1]Wycena frontów MDF'!Z300*15</f>
        <v>6.1079699999999999</v>
      </c>
      <c r="F304" s="372">
        <f t="shared" si="4"/>
        <v>16.720928399999998</v>
      </c>
      <c r="G304" s="373" t="s">
        <v>221</v>
      </c>
    </row>
    <row r="305" spans="1:7" ht="24.95" customHeight="1">
      <c r="A305" s="655"/>
      <c r="B305" s="442"/>
      <c r="C305" s="2" t="s">
        <v>222</v>
      </c>
      <c r="D305" s="372">
        <v>10.827878400000001</v>
      </c>
      <c r="E305" s="1">
        <f>'[1]Wycena frontów MDF'!Z301*15</f>
        <v>6.7927200000000001</v>
      </c>
      <c r="F305" s="372">
        <f t="shared" si="4"/>
        <v>17.620598400000002</v>
      </c>
      <c r="G305" s="373" t="s">
        <v>222</v>
      </c>
    </row>
    <row r="306" spans="1:7" ht="24.95" customHeight="1" thickBot="1">
      <c r="A306" s="656"/>
      <c r="B306" s="441"/>
      <c r="C306" s="21" t="s">
        <v>223</v>
      </c>
      <c r="D306" s="372">
        <v>11.727718400000001</v>
      </c>
      <c r="E306" s="1">
        <f>'[1]Wycena frontów MDF'!Z302*15</f>
        <v>8.1622199999999996</v>
      </c>
      <c r="F306" s="372">
        <f t="shared" si="4"/>
        <v>19.889938399999998</v>
      </c>
      <c r="G306" s="373" t="s">
        <v>223</v>
      </c>
    </row>
    <row r="307" spans="1:7" ht="24.95" customHeight="1">
      <c r="A307" s="654"/>
      <c r="B307" s="440"/>
      <c r="C307" s="19" t="s">
        <v>224</v>
      </c>
      <c r="D307" s="372">
        <v>11.9413184</v>
      </c>
      <c r="E307" s="1">
        <f>'[1]Wycena frontów MDF'!Z303*15</f>
        <v>8.1074400000000004</v>
      </c>
      <c r="F307" s="372">
        <f t="shared" si="4"/>
        <v>20.048758400000001</v>
      </c>
      <c r="G307" s="373" t="s">
        <v>224</v>
      </c>
    </row>
    <row r="308" spans="1:7" ht="24.95" customHeight="1">
      <c r="A308" s="655"/>
      <c r="B308" s="442"/>
      <c r="C308" s="2" t="s">
        <v>225</v>
      </c>
      <c r="D308" s="372">
        <v>12.641158400000002</v>
      </c>
      <c r="E308" s="1">
        <f>'[1]Wycena frontów MDF'!Z304*15</f>
        <v>9.4769400000000008</v>
      </c>
      <c r="F308" s="372">
        <f t="shared" si="4"/>
        <v>22.118098400000001</v>
      </c>
      <c r="G308" s="373" t="s">
        <v>225</v>
      </c>
    </row>
    <row r="309" spans="1:7" ht="24.95" customHeight="1">
      <c r="A309" s="655"/>
      <c r="B309" s="442"/>
      <c r="C309" s="2" t="s">
        <v>226</v>
      </c>
      <c r="D309" s="372">
        <v>13.830998400000002</v>
      </c>
      <c r="E309" s="1">
        <f>'[1]Wycena frontów MDF'!Z305*15</f>
        <v>10.846440000000001</v>
      </c>
      <c r="F309" s="372">
        <f t="shared" si="4"/>
        <v>24.677438400000003</v>
      </c>
      <c r="G309" s="373" t="s">
        <v>226</v>
      </c>
    </row>
    <row r="310" spans="1:7" ht="24.95" customHeight="1" thickBot="1">
      <c r="A310" s="656"/>
      <c r="B310" s="441"/>
      <c r="C310" s="21" t="s">
        <v>227</v>
      </c>
      <c r="D310" s="372">
        <v>14.600838400000001</v>
      </c>
      <c r="E310" s="1">
        <f>'[1]Wycena frontów MDF'!Z306*15</f>
        <v>12.21594</v>
      </c>
      <c r="F310" s="372">
        <f t="shared" si="4"/>
        <v>26.8167784</v>
      </c>
      <c r="G310" s="373" t="s">
        <v>227</v>
      </c>
    </row>
    <row r="311" spans="1:7" ht="99.95" customHeight="1" thickBot="1">
      <c r="A311" s="380"/>
      <c r="B311" s="295"/>
      <c r="C311" s="24" t="s">
        <v>228</v>
      </c>
      <c r="D311" s="372">
        <v>29.475351200000006</v>
      </c>
      <c r="E311" s="1">
        <f>'[1]Wycena frontów MDF'!Z307*15</f>
        <v>7.6144200000000009</v>
      </c>
      <c r="F311" s="372">
        <f t="shared" si="4"/>
        <v>37.089771200000008</v>
      </c>
      <c r="G311" s="394" t="s">
        <v>228</v>
      </c>
    </row>
    <row r="312" spans="1:7" ht="99.95" customHeight="1" thickBot="1">
      <c r="A312" s="380"/>
      <c r="B312" s="295"/>
      <c r="C312" s="24" t="s">
        <v>952</v>
      </c>
      <c r="D312" s="372">
        <v>37.836531200000003</v>
      </c>
      <c r="E312" s="1">
        <f>'[1]Wycena frontów MDF'!Z308*15</f>
        <v>15.721860000000001</v>
      </c>
      <c r="F312" s="372">
        <f t="shared" si="4"/>
        <v>53.558391200000003</v>
      </c>
      <c r="G312" s="394" t="s">
        <v>952</v>
      </c>
    </row>
    <row r="313" spans="1:7" ht="99.95" customHeight="1" thickBot="1">
      <c r="A313" s="380"/>
      <c r="B313" s="295"/>
      <c r="C313" s="24" t="s">
        <v>953</v>
      </c>
      <c r="D313" s="372">
        <v>37.836531200000003</v>
      </c>
      <c r="E313" s="1">
        <f>'[1]Wycena frontów MDF'!Z309*15</f>
        <v>15.721860000000001</v>
      </c>
      <c r="F313" s="372">
        <f t="shared" si="4"/>
        <v>53.558391200000003</v>
      </c>
      <c r="G313" s="373" t="s">
        <v>953</v>
      </c>
    </row>
    <row r="314" spans="1:7" ht="99.95" customHeight="1" thickBot="1">
      <c r="A314" s="380"/>
      <c r="B314" s="295"/>
      <c r="C314" s="24" t="s">
        <v>229</v>
      </c>
      <c r="D314" s="372">
        <v>33.997989499999996</v>
      </c>
      <c r="E314" s="1">
        <f>'[1]Wycena frontów MDF'!Z310*15</f>
        <v>5.4643050000000004</v>
      </c>
      <c r="F314" s="372">
        <f t="shared" si="4"/>
        <v>39.462294499999999</v>
      </c>
      <c r="G314" s="382" t="s">
        <v>229</v>
      </c>
    </row>
    <row r="315" spans="1:7" ht="99.95" customHeight="1" thickBot="1">
      <c r="A315" s="380"/>
      <c r="B315" s="295"/>
      <c r="C315" s="24" t="s">
        <v>954</v>
      </c>
      <c r="D315" s="372">
        <v>22.077918000000004</v>
      </c>
      <c r="E315" s="1">
        <f>'[1]Wycena frontów MDF'!Z311*15</f>
        <v>3.7798200000000008</v>
      </c>
      <c r="F315" s="372">
        <f t="shared" si="4"/>
        <v>25.857738000000005</v>
      </c>
      <c r="G315" s="401" t="s">
        <v>954</v>
      </c>
    </row>
    <row r="316" spans="1:7" ht="99.95" customHeight="1" thickBot="1">
      <c r="A316" s="380"/>
      <c r="B316" s="295"/>
      <c r="C316" s="24" t="s">
        <v>955</v>
      </c>
      <c r="D316" s="372">
        <v>22.077918000000004</v>
      </c>
      <c r="E316" s="1">
        <f>'[1]Wycena frontów MDF'!Z312*15</f>
        <v>3.7798200000000008</v>
      </c>
      <c r="F316" s="372">
        <f t="shared" si="4"/>
        <v>25.857738000000005</v>
      </c>
      <c r="G316" s="373" t="s">
        <v>955</v>
      </c>
    </row>
    <row r="317" spans="1:7" ht="99.95" customHeight="1" thickBot="1">
      <c r="A317" s="380"/>
      <c r="B317" s="295"/>
      <c r="C317" s="24" t="s">
        <v>956</v>
      </c>
      <c r="D317" s="372">
        <v>8.4592960000000001</v>
      </c>
      <c r="E317" s="1">
        <f>'[1]Wycena frontów MDF'!Z313*15</f>
        <v>0</v>
      </c>
      <c r="F317" s="372">
        <f t="shared" si="4"/>
        <v>8.4592960000000001</v>
      </c>
      <c r="G317" s="389" t="s">
        <v>956</v>
      </c>
    </row>
    <row r="318" spans="1:7" ht="99.95" customHeight="1" thickBot="1">
      <c r="A318" s="380"/>
      <c r="B318" s="295"/>
      <c r="C318" s="24" t="s">
        <v>957</v>
      </c>
      <c r="D318" s="372">
        <v>8.4592960000000001</v>
      </c>
      <c r="E318" s="1">
        <f>'[1]Wycena frontów MDF'!Z314*15</f>
        <v>0</v>
      </c>
      <c r="F318" s="372">
        <f t="shared" si="4"/>
        <v>8.4592960000000001</v>
      </c>
      <c r="G318" s="373" t="s">
        <v>957</v>
      </c>
    </row>
    <row r="319" spans="1:7" ht="20.100000000000001" customHeight="1">
      <c r="A319" s="654"/>
      <c r="B319" s="440"/>
      <c r="C319" s="19" t="s">
        <v>230</v>
      </c>
      <c r="D319" s="372">
        <v>20.927208200000003</v>
      </c>
      <c r="E319" s="1">
        <f>'[1]Wycena frontów MDF'!Z315*15</f>
        <v>6.2160000000000002</v>
      </c>
      <c r="F319" s="372">
        <f t="shared" si="4"/>
        <v>27.143208200000004</v>
      </c>
      <c r="G319" s="373" t="s">
        <v>230</v>
      </c>
    </row>
    <row r="320" spans="1:7" ht="20.100000000000001" customHeight="1">
      <c r="A320" s="655"/>
      <c r="B320" s="442"/>
      <c r="C320" s="2" t="s">
        <v>231</v>
      </c>
      <c r="D320" s="372">
        <v>23.952788200000001</v>
      </c>
      <c r="E320" s="1">
        <f>'[1]Wycena frontów MDF'!Z316*15</f>
        <v>8.3160000000000007</v>
      </c>
      <c r="F320" s="372">
        <f t="shared" si="4"/>
        <v>32.268788200000003</v>
      </c>
      <c r="G320" s="373" t="s">
        <v>231</v>
      </c>
    </row>
    <row r="321" spans="1:7" ht="20.100000000000001" customHeight="1">
      <c r="A321" s="655"/>
      <c r="B321" s="442"/>
      <c r="C321" s="2" t="s">
        <v>232</v>
      </c>
      <c r="D321" s="372">
        <v>25.465578200000003</v>
      </c>
      <c r="E321" s="1">
        <f>'[1]Wycena frontów MDF'!Z317*15</f>
        <v>9.3660000000000014</v>
      </c>
      <c r="F321" s="372">
        <f t="shared" si="4"/>
        <v>34.831578200000003</v>
      </c>
      <c r="G321" s="373" t="s">
        <v>232</v>
      </c>
    </row>
    <row r="322" spans="1:7" ht="20.100000000000001" customHeight="1">
      <c r="A322" s="655"/>
      <c r="B322" s="442"/>
      <c r="C322" s="2" t="s">
        <v>233</v>
      </c>
      <c r="D322" s="372">
        <v>26.978368200000002</v>
      </c>
      <c r="E322" s="1">
        <f>'[1]Wycena frontów MDF'!Z318*15</f>
        <v>10.415999999999999</v>
      </c>
      <c r="F322" s="372">
        <f t="shared" si="4"/>
        <v>37.394368200000002</v>
      </c>
      <c r="G322" s="373" t="s">
        <v>233</v>
      </c>
    </row>
    <row r="323" spans="1:7" ht="20.100000000000001" customHeight="1" thickBot="1">
      <c r="A323" s="656"/>
      <c r="B323" s="441"/>
      <c r="C323" s="21" t="s">
        <v>234</v>
      </c>
      <c r="D323" s="372">
        <v>30.003948200000004</v>
      </c>
      <c r="E323" s="1">
        <f>'[1]Wycena frontów MDF'!Z319*15</f>
        <v>12.515999999999998</v>
      </c>
      <c r="F323" s="372">
        <f t="shared" si="4"/>
        <v>42.519948200000002</v>
      </c>
      <c r="G323" s="373" t="s">
        <v>234</v>
      </c>
    </row>
    <row r="324" spans="1:7" ht="99.95" customHeight="1" thickBot="1">
      <c r="A324" s="380"/>
      <c r="B324" s="295"/>
      <c r="C324" s="24" t="s">
        <v>958</v>
      </c>
      <c r="D324" s="372">
        <v>18.105036000000002</v>
      </c>
      <c r="E324" s="1">
        <f>'[1]Wycena frontów MDF'!Z320*15</f>
        <v>3.9604199999999996</v>
      </c>
      <c r="F324" s="372">
        <f t="shared" si="4"/>
        <v>22.065456000000001</v>
      </c>
      <c r="G324" s="400" t="s">
        <v>958</v>
      </c>
    </row>
    <row r="325" spans="1:7" ht="99.95" customHeight="1" thickBot="1">
      <c r="A325" s="380"/>
      <c r="B325" s="295"/>
      <c r="C325" s="24" t="s">
        <v>959</v>
      </c>
      <c r="D325" s="372">
        <v>18.105036000000002</v>
      </c>
      <c r="E325" s="1">
        <f>'[1]Wycena frontów MDF'!Z321*15</f>
        <v>3.9604199999999996</v>
      </c>
      <c r="F325" s="372">
        <f t="shared" si="4"/>
        <v>22.065456000000001</v>
      </c>
      <c r="G325" s="395" t="s">
        <v>959</v>
      </c>
    </row>
    <row r="326" spans="1:7" ht="99.95" customHeight="1" thickBot="1">
      <c r="A326" s="380"/>
      <c r="B326" s="295"/>
      <c r="C326" s="24" t="s">
        <v>960</v>
      </c>
      <c r="D326" s="372">
        <v>13</v>
      </c>
      <c r="E326" s="1">
        <f>'[1]Wycena frontów MDF'!Z322*15</f>
        <v>4.0404</v>
      </c>
      <c r="F326" s="372">
        <f t="shared" si="4"/>
        <v>17.040399999999998</v>
      </c>
      <c r="G326" s="395" t="s">
        <v>960</v>
      </c>
    </row>
    <row r="327" spans="1:7" ht="99.95" customHeight="1" thickBot="1">
      <c r="A327" s="380"/>
      <c r="B327" s="295"/>
      <c r="C327" s="24" t="s">
        <v>961</v>
      </c>
      <c r="D327" s="372">
        <v>13</v>
      </c>
      <c r="E327" s="1">
        <f>'[1]Wycena frontów MDF'!Z323*15</f>
        <v>4.0676999999999994</v>
      </c>
      <c r="F327" s="372">
        <f t="shared" si="4"/>
        <v>17.067699999999999</v>
      </c>
      <c r="G327" s="373" t="s">
        <v>961</v>
      </c>
    </row>
    <row r="328" spans="1:7" ht="147.75" customHeight="1" thickBot="1">
      <c r="A328" s="402"/>
      <c r="B328" s="23"/>
      <c r="C328" s="24" t="s">
        <v>410</v>
      </c>
    </row>
    <row r="336" spans="1:7" hidden="1">
      <c r="B336" s="4">
        <v>1</v>
      </c>
      <c r="C336" s="5" t="s">
        <v>368</v>
      </c>
    </row>
    <row r="337" spans="2:3" hidden="1">
      <c r="B337" s="1">
        <v>2</v>
      </c>
      <c r="C337" s="6" t="s">
        <v>367</v>
      </c>
    </row>
    <row r="338" spans="2:3" hidden="1">
      <c r="B338" s="1">
        <v>5</v>
      </c>
      <c r="C338" s="6" t="s">
        <v>361</v>
      </c>
    </row>
    <row r="339" spans="2:3" hidden="1">
      <c r="B339" s="1">
        <v>6</v>
      </c>
      <c r="C339" s="6" t="s">
        <v>383</v>
      </c>
    </row>
    <row r="340" spans="2:3" hidden="1">
      <c r="B340" s="1">
        <v>9</v>
      </c>
      <c r="C340" s="6" t="s">
        <v>359</v>
      </c>
    </row>
    <row r="341" spans="2:3" hidden="1">
      <c r="B341" s="1">
        <v>14</v>
      </c>
      <c r="C341" s="6" t="s">
        <v>326</v>
      </c>
    </row>
    <row r="342" spans="2:3" hidden="1">
      <c r="B342" s="1">
        <v>15</v>
      </c>
      <c r="C342" s="6" t="s">
        <v>379</v>
      </c>
    </row>
    <row r="343" spans="2:3" ht="15" hidden="1" thickBot="1">
      <c r="B343" s="7">
        <v>24</v>
      </c>
      <c r="C343" s="8" t="s">
        <v>356</v>
      </c>
    </row>
    <row r="344" spans="2:3" hidden="1">
      <c r="B344" s="4">
        <v>33</v>
      </c>
      <c r="C344" s="5" t="s">
        <v>392</v>
      </c>
    </row>
    <row r="345" spans="2:3" hidden="1">
      <c r="B345" s="1">
        <v>35</v>
      </c>
      <c r="C345" s="6" t="s">
        <v>335</v>
      </c>
    </row>
    <row r="346" spans="2:3" hidden="1">
      <c r="B346" s="1">
        <v>38</v>
      </c>
      <c r="C346" s="6" t="s">
        <v>403</v>
      </c>
    </row>
    <row r="347" spans="2:3" hidden="1">
      <c r="B347" s="1">
        <v>44</v>
      </c>
      <c r="C347" s="6" t="s">
        <v>374</v>
      </c>
    </row>
    <row r="348" spans="2:3" hidden="1">
      <c r="B348" s="1">
        <v>47</v>
      </c>
      <c r="C348" s="6" t="s">
        <v>333</v>
      </c>
    </row>
    <row r="349" spans="2:3" hidden="1">
      <c r="B349" s="1">
        <v>49</v>
      </c>
      <c r="C349" s="6" t="s">
        <v>341</v>
      </c>
    </row>
    <row r="350" spans="2:3" hidden="1">
      <c r="B350" s="1">
        <v>57</v>
      </c>
      <c r="C350" s="6" t="s">
        <v>362</v>
      </c>
    </row>
    <row r="351" spans="2:3" hidden="1">
      <c r="B351" s="1">
        <v>59</v>
      </c>
      <c r="C351" s="6" t="s">
        <v>372</v>
      </c>
    </row>
    <row r="352" spans="2:3" hidden="1">
      <c r="B352" s="1">
        <v>62</v>
      </c>
      <c r="C352" s="6" t="s">
        <v>346</v>
      </c>
    </row>
    <row r="353" spans="2:3" hidden="1">
      <c r="B353" s="1">
        <v>63</v>
      </c>
      <c r="C353" s="6" t="s">
        <v>369</v>
      </c>
    </row>
    <row r="354" spans="2:3" hidden="1">
      <c r="B354" s="1">
        <v>64</v>
      </c>
      <c r="C354" s="6" t="s">
        <v>329</v>
      </c>
    </row>
    <row r="355" spans="2:3" hidden="1">
      <c r="B355" s="1">
        <v>66</v>
      </c>
      <c r="C355" s="6" t="s">
        <v>337</v>
      </c>
    </row>
    <row r="356" spans="2:3" hidden="1">
      <c r="B356" s="1">
        <v>67</v>
      </c>
      <c r="C356" s="6" t="s">
        <v>340</v>
      </c>
    </row>
    <row r="357" spans="2:3" hidden="1">
      <c r="B357" s="1">
        <v>69</v>
      </c>
      <c r="C357" s="6" t="s">
        <v>394</v>
      </c>
    </row>
    <row r="358" spans="2:3" hidden="1">
      <c r="B358" s="1">
        <v>75</v>
      </c>
      <c r="C358" s="6" t="s">
        <v>393</v>
      </c>
    </row>
    <row r="359" spans="2:3" hidden="1">
      <c r="B359" s="1">
        <v>78</v>
      </c>
      <c r="C359" s="6" t="s">
        <v>388</v>
      </c>
    </row>
    <row r="360" spans="2:3" hidden="1">
      <c r="B360" s="1">
        <v>84</v>
      </c>
      <c r="C360" s="6" t="s">
        <v>338</v>
      </c>
    </row>
    <row r="361" spans="2:3" hidden="1">
      <c r="B361" s="1">
        <v>87</v>
      </c>
      <c r="C361" s="6" t="s">
        <v>325</v>
      </c>
    </row>
    <row r="362" spans="2:3" hidden="1">
      <c r="B362" s="1">
        <v>88</v>
      </c>
      <c r="C362" s="6" t="s">
        <v>373</v>
      </c>
    </row>
    <row r="363" spans="2:3" hidden="1">
      <c r="B363" s="1">
        <v>91</v>
      </c>
      <c r="C363" s="6" t="s">
        <v>386</v>
      </c>
    </row>
    <row r="364" spans="2:3" ht="15" hidden="1" thickBot="1">
      <c r="B364" s="7">
        <v>94</v>
      </c>
      <c r="C364" s="8" t="s">
        <v>366</v>
      </c>
    </row>
    <row r="365" spans="2:3" hidden="1">
      <c r="B365" s="4">
        <v>95</v>
      </c>
      <c r="C365" s="5" t="s">
        <v>390</v>
      </c>
    </row>
    <row r="366" spans="2:3" hidden="1">
      <c r="B366" s="1">
        <v>98</v>
      </c>
      <c r="C366" s="6" t="s">
        <v>391</v>
      </c>
    </row>
    <row r="367" spans="2:3" hidden="1">
      <c r="B367" s="1">
        <v>100</v>
      </c>
      <c r="C367" s="6" t="s">
        <v>342</v>
      </c>
    </row>
    <row r="368" spans="2:3" hidden="1">
      <c r="B368" s="1">
        <v>101</v>
      </c>
      <c r="C368" s="6" t="s">
        <v>385</v>
      </c>
    </row>
    <row r="369" spans="2:3" hidden="1">
      <c r="B369" s="1">
        <v>102</v>
      </c>
      <c r="C369" s="6" t="s">
        <v>324</v>
      </c>
    </row>
    <row r="370" spans="2:3" hidden="1">
      <c r="B370" s="1">
        <v>104</v>
      </c>
      <c r="C370" s="6" t="s">
        <v>348</v>
      </c>
    </row>
    <row r="371" spans="2:3" hidden="1">
      <c r="B371" s="1">
        <v>105</v>
      </c>
      <c r="C371" s="6" t="s">
        <v>376</v>
      </c>
    </row>
    <row r="372" spans="2:3" hidden="1">
      <c r="B372" s="1">
        <v>106</v>
      </c>
      <c r="C372" s="6" t="s">
        <v>331</v>
      </c>
    </row>
    <row r="373" spans="2:3" hidden="1">
      <c r="B373" s="1">
        <v>107</v>
      </c>
      <c r="C373" s="6" t="s">
        <v>363</v>
      </c>
    </row>
    <row r="374" spans="2:3" hidden="1">
      <c r="B374" s="1">
        <v>108</v>
      </c>
      <c r="C374" s="6" t="s">
        <v>323</v>
      </c>
    </row>
    <row r="375" spans="2:3" hidden="1">
      <c r="B375" s="1">
        <v>110</v>
      </c>
      <c r="C375" s="6" t="s">
        <v>354</v>
      </c>
    </row>
    <row r="376" spans="2:3" hidden="1">
      <c r="B376" s="1">
        <v>111</v>
      </c>
      <c r="C376" s="6" t="s">
        <v>371</v>
      </c>
    </row>
    <row r="377" spans="2:3" hidden="1">
      <c r="B377" s="1">
        <v>112</v>
      </c>
      <c r="C377" s="6" t="s">
        <v>389</v>
      </c>
    </row>
    <row r="378" spans="2:3" hidden="1">
      <c r="B378" s="1">
        <v>113</v>
      </c>
      <c r="C378" s="6" t="s">
        <v>360</v>
      </c>
    </row>
    <row r="379" spans="2:3" hidden="1">
      <c r="B379" s="1">
        <v>114</v>
      </c>
      <c r="C379" s="6" t="s">
        <v>375</v>
      </c>
    </row>
    <row r="380" spans="2:3" hidden="1">
      <c r="B380" s="1">
        <v>121</v>
      </c>
      <c r="C380" s="6" t="s">
        <v>377</v>
      </c>
    </row>
    <row r="381" spans="2:3" hidden="1">
      <c r="B381" s="1">
        <v>127</v>
      </c>
      <c r="C381" s="6" t="s">
        <v>347</v>
      </c>
    </row>
    <row r="382" spans="2:3" hidden="1">
      <c r="B382" s="1">
        <v>128</v>
      </c>
      <c r="C382" s="6" t="s">
        <v>345</v>
      </c>
    </row>
    <row r="383" spans="2:3" hidden="1">
      <c r="B383" s="1">
        <v>129</v>
      </c>
      <c r="C383" s="6" t="s">
        <v>365</v>
      </c>
    </row>
    <row r="384" spans="2:3" hidden="1">
      <c r="B384" s="1">
        <v>131</v>
      </c>
      <c r="C384" s="6" t="s">
        <v>357</v>
      </c>
    </row>
    <row r="385" spans="2:3" hidden="1">
      <c r="B385" s="1">
        <v>133</v>
      </c>
      <c r="C385" s="6" t="s">
        <v>353</v>
      </c>
    </row>
    <row r="386" spans="2:3" ht="15" hidden="1" thickBot="1">
      <c r="B386" s="7">
        <v>134</v>
      </c>
      <c r="C386" s="8" t="s">
        <v>370</v>
      </c>
    </row>
    <row r="387" spans="2:3" hidden="1">
      <c r="B387" s="4">
        <v>135</v>
      </c>
      <c r="C387" s="5" t="s">
        <v>382</v>
      </c>
    </row>
    <row r="388" spans="2:3" hidden="1">
      <c r="B388" s="1">
        <v>136</v>
      </c>
      <c r="C388" s="6" t="s">
        <v>327</v>
      </c>
    </row>
    <row r="389" spans="2:3" hidden="1">
      <c r="B389" s="1">
        <v>137</v>
      </c>
      <c r="C389" s="6" t="s">
        <v>336</v>
      </c>
    </row>
    <row r="390" spans="2:3" hidden="1">
      <c r="B390" s="1">
        <v>138</v>
      </c>
      <c r="C390" s="6" t="s">
        <v>332</v>
      </c>
    </row>
    <row r="391" spans="2:3" hidden="1">
      <c r="B391" s="1">
        <v>139</v>
      </c>
      <c r="C391" s="6" t="s">
        <v>344</v>
      </c>
    </row>
    <row r="392" spans="2:3" hidden="1">
      <c r="B392" s="1">
        <v>140</v>
      </c>
      <c r="C392" s="6" t="s">
        <v>343</v>
      </c>
    </row>
    <row r="393" spans="2:3" hidden="1">
      <c r="B393" s="1">
        <v>156</v>
      </c>
      <c r="C393" s="6" t="s">
        <v>358</v>
      </c>
    </row>
    <row r="394" spans="2:3" hidden="1">
      <c r="B394" s="1">
        <v>199</v>
      </c>
      <c r="C394" s="6" t="s">
        <v>355</v>
      </c>
    </row>
    <row r="395" spans="2:3" ht="15" hidden="1" thickBot="1">
      <c r="B395" s="7">
        <v>206</v>
      </c>
      <c r="C395" s="8" t="s">
        <v>349</v>
      </c>
    </row>
    <row r="396" spans="2:3" hidden="1">
      <c r="B396" s="4">
        <v>208</v>
      </c>
      <c r="C396" s="5" t="s">
        <v>350</v>
      </c>
    </row>
    <row r="397" spans="2:3" hidden="1">
      <c r="B397" s="1">
        <v>210</v>
      </c>
      <c r="C397" s="6" t="s">
        <v>351</v>
      </c>
    </row>
    <row r="398" spans="2:3" hidden="1">
      <c r="B398" s="1">
        <v>211</v>
      </c>
      <c r="C398" s="6" t="s">
        <v>352</v>
      </c>
    </row>
    <row r="399" spans="2:3" hidden="1">
      <c r="B399" s="1">
        <v>301</v>
      </c>
      <c r="C399" s="6" t="s">
        <v>380</v>
      </c>
    </row>
    <row r="400" spans="2:3" hidden="1">
      <c r="B400" s="1">
        <v>302</v>
      </c>
      <c r="C400" s="6" t="s">
        <v>378</v>
      </c>
    </row>
    <row r="401" spans="2:3" hidden="1">
      <c r="B401" s="1">
        <v>303</v>
      </c>
      <c r="C401" s="6" t="s">
        <v>330</v>
      </c>
    </row>
    <row r="402" spans="2:3" hidden="1">
      <c r="B402" s="1">
        <v>304</v>
      </c>
      <c r="C402" s="6" t="s">
        <v>334</v>
      </c>
    </row>
    <row r="403" spans="2:3" hidden="1">
      <c r="B403" s="1">
        <v>305</v>
      </c>
      <c r="C403" s="6" t="s">
        <v>328</v>
      </c>
    </row>
    <row r="404" spans="2:3" ht="15" hidden="1" thickBot="1">
      <c r="B404" s="7">
        <v>306</v>
      </c>
      <c r="C404" s="8" t="s">
        <v>387</v>
      </c>
    </row>
    <row r="405" spans="2:3" hidden="1">
      <c r="B405" s="4">
        <v>307</v>
      </c>
      <c r="C405" s="5" t="s">
        <v>364</v>
      </c>
    </row>
    <row r="406" spans="2:3" hidden="1">
      <c r="B406" s="1">
        <v>401</v>
      </c>
      <c r="C406" s="6" t="s">
        <v>339</v>
      </c>
    </row>
    <row r="407" spans="2:3" hidden="1">
      <c r="B407" s="1">
        <v>402</v>
      </c>
      <c r="C407" s="6" t="s">
        <v>384</v>
      </c>
    </row>
    <row r="408" spans="2:3" ht="15" hidden="1" thickBot="1">
      <c r="B408" s="7" t="s">
        <v>247</v>
      </c>
      <c r="C408" s="8" t="s">
        <v>381</v>
      </c>
    </row>
    <row r="409" spans="2:3" hidden="1"/>
    <row r="410" spans="2:3" hidden="1"/>
    <row r="411" spans="2:3" hidden="1"/>
  </sheetData>
  <autoFilter ref="B7:C328" xr:uid="{00000000-0009-0000-0000-000005000000}"/>
  <mergeCells count="110">
    <mergeCell ref="A319:A323"/>
    <mergeCell ref="B319:B323"/>
    <mergeCell ref="A295:A302"/>
    <mergeCell ref="B295:B302"/>
    <mergeCell ref="A303:A306"/>
    <mergeCell ref="B303:B306"/>
    <mergeCell ref="A307:A310"/>
    <mergeCell ref="B307:B310"/>
    <mergeCell ref="A277:A278"/>
    <mergeCell ref="B277:B278"/>
    <mergeCell ref="A279:A286"/>
    <mergeCell ref="B279:B286"/>
    <mergeCell ref="A287:A294"/>
    <mergeCell ref="B287:B294"/>
    <mergeCell ref="A265:A269"/>
    <mergeCell ref="B265:B269"/>
    <mergeCell ref="A270:A274"/>
    <mergeCell ref="B270:B274"/>
    <mergeCell ref="A275:A276"/>
    <mergeCell ref="B275:B276"/>
    <mergeCell ref="A239:A242"/>
    <mergeCell ref="B239:B242"/>
    <mergeCell ref="A251:A255"/>
    <mergeCell ref="B251:B255"/>
    <mergeCell ref="A260:A264"/>
    <mergeCell ref="B260:B264"/>
    <mergeCell ref="A219:A226"/>
    <mergeCell ref="B219:B226"/>
    <mergeCell ref="A227:A234"/>
    <mergeCell ref="B227:B234"/>
    <mergeCell ref="A235:A238"/>
    <mergeCell ref="B235:B238"/>
    <mergeCell ref="A207:A208"/>
    <mergeCell ref="B207:B208"/>
    <mergeCell ref="A209:A210"/>
    <mergeCell ref="B209:B210"/>
    <mergeCell ref="A211:A218"/>
    <mergeCell ref="B211:B218"/>
    <mergeCell ref="A192:A196"/>
    <mergeCell ref="B192:B196"/>
    <mergeCell ref="A197:A201"/>
    <mergeCell ref="B197:B201"/>
    <mergeCell ref="A202:A206"/>
    <mergeCell ref="B202:B206"/>
    <mergeCell ref="A169:A173"/>
    <mergeCell ref="B169:B173"/>
    <mergeCell ref="A174:A178"/>
    <mergeCell ref="B174:B178"/>
    <mergeCell ref="A179:A183"/>
    <mergeCell ref="B179:B183"/>
    <mergeCell ref="A148:A152"/>
    <mergeCell ref="B148:B152"/>
    <mergeCell ref="A153:A157"/>
    <mergeCell ref="B153:B157"/>
    <mergeCell ref="A158:A162"/>
    <mergeCell ref="B158:B162"/>
    <mergeCell ref="A118:A121"/>
    <mergeCell ref="B118:B121"/>
    <mergeCell ref="A137:A141"/>
    <mergeCell ref="B137:B141"/>
    <mergeCell ref="A142:A146"/>
    <mergeCell ref="B142:B146"/>
    <mergeCell ref="A106:A109"/>
    <mergeCell ref="B106:B109"/>
    <mergeCell ref="A110:A113"/>
    <mergeCell ref="B110:B113"/>
    <mergeCell ref="A114:A117"/>
    <mergeCell ref="B114:B117"/>
    <mergeCell ref="A95:A96"/>
    <mergeCell ref="B95:B96"/>
    <mergeCell ref="A97:A98"/>
    <mergeCell ref="B97:B98"/>
    <mergeCell ref="A99:A103"/>
    <mergeCell ref="B99:B103"/>
    <mergeCell ref="A83:A87"/>
    <mergeCell ref="B83:B87"/>
    <mergeCell ref="A88:A92"/>
    <mergeCell ref="B88:B92"/>
    <mergeCell ref="A93:A94"/>
    <mergeCell ref="B93:B94"/>
    <mergeCell ref="A59:A66"/>
    <mergeCell ref="B59:B66"/>
    <mergeCell ref="A67:A74"/>
    <mergeCell ref="B67:B74"/>
    <mergeCell ref="A75:A82"/>
    <mergeCell ref="B75:B82"/>
    <mergeCell ref="A39:A42"/>
    <mergeCell ref="B39:B42"/>
    <mergeCell ref="A43:A50"/>
    <mergeCell ref="B43:B50"/>
    <mergeCell ref="A51:A58"/>
    <mergeCell ref="B51:B58"/>
    <mergeCell ref="A24:A28"/>
    <mergeCell ref="B24:B28"/>
    <mergeCell ref="A29:A33"/>
    <mergeCell ref="B29:B33"/>
    <mergeCell ref="A34:A38"/>
    <mergeCell ref="B34:B38"/>
    <mergeCell ref="D7:D8"/>
    <mergeCell ref="E7:E8"/>
    <mergeCell ref="F7:F8"/>
    <mergeCell ref="A9:A13"/>
    <mergeCell ref="B9:B13"/>
    <mergeCell ref="A14:A18"/>
    <mergeCell ref="B14:B18"/>
    <mergeCell ref="A19:A23"/>
    <mergeCell ref="B19:B23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Wycena</vt:lpstr>
      <vt:lpstr>Cenniki korpusów</vt:lpstr>
      <vt:lpstr>Uchwyty meblowe</vt:lpstr>
      <vt:lpstr>Cennik Frontów MFC</vt:lpstr>
      <vt:lpstr>Wycena frontów MDF</vt:lpstr>
      <vt:lpstr>wagi</vt:lpstr>
      <vt:lpstr>Wycena!biele</vt:lpstr>
      <vt:lpstr>Wycena!blekity</vt:lpstr>
      <vt:lpstr>Wycena!Czerwienie</vt:lpstr>
      <vt:lpstr>Wycena!fiolety</vt:lpstr>
      <vt:lpstr>Wycena!Pomarańcze</vt:lpstr>
      <vt:lpstr>Wycena!szarosci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TECH3</dc:creator>
  <cp:lastModifiedBy>karwowski@drewkol.eu</cp:lastModifiedBy>
  <cp:lastPrinted>2019-02-07T08:54:50Z</cp:lastPrinted>
  <dcterms:created xsi:type="dcterms:W3CDTF">2016-05-09T07:51:36Z</dcterms:created>
  <dcterms:modified xsi:type="dcterms:W3CDTF">2020-05-13T07:35:32Z</dcterms:modified>
</cp:coreProperties>
</file>